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syns\Documents\1 OCT 22\3946 revised\"/>
    </mc:Choice>
  </mc:AlternateContent>
  <xr:revisionPtr revIDLastSave="0" documentId="13_ncr:1_{81F358F7-43B6-41F1-8DD4-2A013520A1C6}" xr6:coauthVersionLast="47" xr6:coauthVersionMax="47" xr10:uidLastSave="{00000000-0000-0000-0000-000000000000}"/>
  <bookViews>
    <workbookView xWindow="-103" yWindow="-103" windowWidth="16663" windowHeight="8863" tabRatio="602" xr2:uid="{4737EBD5-708E-420F-8DC3-DA526A3CBB26}"/>
  </bookViews>
  <sheets>
    <sheet name="Parameter Risk Table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R47" i="6" l="1"/>
  <c r="CR35" i="6"/>
  <c r="CR27" i="6"/>
  <c r="CR28" i="6"/>
  <c r="CR29" i="6"/>
  <c r="CR30" i="6"/>
  <c r="CR31" i="6"/>
  <c r="CR32" i="6"/>
  <c r="CR33" i="6"/>
  <c r="CR34" i="6"/>
  <c r="CR14" i="6"/>
  <c r="CR11" i="6"/>
  <c r="CR12" i="6"/>
  <c r="CR13" i="6"/>
  <c r="CR10" i="6"/>
  <c r="CP47" i="6"/>
  <c r="CP35" i="6"/>
  <c r="CP28" i="6"/>
  <c r="CP29" i="6"/>
  <c r="CP30" i="6"/>
  <c r="CP31" i="6"/>
  <c r="CP32" i="6"/>
  <c r="CP33" i="6"/>
  <c r="CP34" i="6"/>
  <c r="CP27" i="6"/>
  <c r="CP14" i="6"/>
  <c r="CP11" i="6"/>
  <c r="CP12" i="6"/>
  <c r="CP13" i="6"/>
  <c r="CP10" i="6"/>
  <c r="CN47" i="6"/>
  <c r="CN28" i="6"/>
  <c r="CN29" i="6"/>
  <c r="CN30" i="6"/>
  <c r="CN31" i="6"/>
  <c r="CN32" i="6"/>
  <c r="CN33" i="6"/>
  <c r="CN34" i="6"/>
  <c r="CN35" i="6"/>
  <c r="CN27" i="6"/>
  <c r="CN14" i="6"/>
  <c r="CN11" i="6"/>
  <c r="CN12" i="6"/>
  <c r="CN13" i="6"/>
  <c r="CN10" i="6"/>
  <c r="CL47" i="6"/>
  <c r="CL35" i="6"/>
  <c r="CL27" i="6"/>
  <c r="CL28" i="6"/>
  <c r="CL29" i="6"/>
  <c r="CL30" i="6"/>
  <c r="CL31" i="6"/>
  <c r="CL32" i="6"/>
  <c r="CL33" i="6"/>
  <c r="CL34" i="6"/>
  <c r="CL14" i="6"/>
  <c r="CL11" i="6"/>
  <c r="CL12" i="6"/>
  <c r="CL13" i="6"/>
  <c r="CL10" i="6"/>
  <c r="CJ47" i="6"/>
  <c r="CJ35" i="6"/>
  <c r="CJ28" i="6"/>
  <c r="CJ29" i="6"/>
  <c r="CJ30" i="6"/>
  <c r="CJ31" i="6"/>
  <c r="CJ32" i="6"/>
  <c r="CJ33" i="6"/>
  <c r="CJ34" i="6"/>
  <c r="CJ27" i="6"/>
  <c r="CJ14" i="6"/>
  <c r="CJ11" i="6"/>
  <c r="CJ12" i="6"/>
  <c r="CJ13" i="6"/>
  <c r="CJ10" i="6"/>
  <c r="CH27" i="6"/>
  <c r="CH21" i="6"/>
  <c r="CH22" i="6"/>
  <c r="CH23" i="6"/>
  <c r="CH24" i="6"/>
  <c r="CH25" i="6"/>
  <c r="CH26" i="6"/>
  <c r="CH28" i="6"/>
  <c r="CH29" i="6"/>
  <c r="CH30" i="6"/>
  <c r="CH31" i="6"/>
  <c r="CH32" i="6"/>
  <c r="CH33" i="6"/>
  <c r="CH34" i="6"/>
  <c r="CH35" i="6"/>
  <c r="CH36" i="6"/>
  <c r="CH37" i="6"/>
  <c r="CH38" i="6"/>
  <c r="CH39" i="6"/>
  <c r="CH40" i="6"/>
  <c r="CH41" i="6"/>
  <c r="CH11" i="6"/>
  <c r="CH10" i="6"/>
  <c r="CF37" i="6"/>
  <c r="CF35" i="6"/>
  <c r="CF27" i="6"/>
  <c r="CF21" i="6"/>
  <c r="CF22" i="6"/>
  <c r="CF23" i="6"/>
  <c r="CF24" i="6"/>
  <c r="CF25" i="6"/>
  <c r="CF26" i="6"/>
  <c r="CF28" i="6"/>
  <c r="CF29" i="6"/>
  <c r="CF30" i="6"/>
  <c r="CF31" i="6"/>
  <c r="CF32" i="6"/>
  <c r="CF33" i="6"/>
  <c r="CF34" i="6"/>
  <c r="CF36" i="6"/>
  <c r="CF11" i="6"/>
  <c r="CF10" i="6"/>
  <c r="CD37" i="6"/>
  <c r="CD35" i="6"/>
  <c r="CD27" i="6"/>
  <c r="CD21" i="6"/>
  <c r="CD11" i="6"/>
  <c r="CD10" i="6"/>
  <c r="CB37" i="6"/>
  <c r="CB35" i="6"/>
  <c r="CB27" i="6"/>
  <c r="CB21" i="6"/>
  <c r="CB22" i="6"/>
  <c r="CB23" i="6"/>
  <c r="CB24" i="6"/>
  <c r="CB25" i="6"/>
  <c r="CB26" i="6"/>
  <c r="CB28" i="6"/>
  <c r="CB29" i="6"/>
  <c r="CB30" i="6"/>
  <c r="CB31" i="6"/>
  <c r="CB32" i="6"/>
  <c r="CB33" i="6"/>
  <c r="CB34" i="6"/>
  <c r="CB36" i="6"/>
  <c r="CB11" i="6"/>
  <c r="CB10" i="6"/>
  <c r="CT47" i="6"/>
  <c r="CT28" i="6"/>
  <c r="CT29" i="6"/>
  <c r="CT30" i="6"/>
  <c r="CT31" i="6"/>
  <c r="CT32" i="6"/>
  <c r="CT33" i="6"/>
  <c r="CT34" i="6"/>
  <c r="CT35" i="6"/>
  <c r="CT36" i="6"/>
  <c r="CT27" i="6"/>
  <c r="CT14" i="6"/>
  <c r="CT12" i="6"/>
  <c r="CT13" i="6"/>
  <c r="CT11" i="6"/>
  <c r="CT10" i="6"/>
  <c r="CV47" i="6"/>
  <c r="CV28" i="6"/>
  <c r="CV29" i="6"/>
  <c r="CV30" i="6"/>
  <c r="CV31" i="6"/>
  <c r="CV32" i="6"/>
  <c r="CV33" i="6"/>
  <c r="CV34" i="6"/>
  <c r="CV35" i="6"/>
  <c r="CV27" i="6"/>
  <c r="CV36" i="6"/>
  <c r="CV14" i="6"/>
  <c r="CV11" i="6"/>
  <c r="CV12" i="6"/>
  <c r="CV13" i="6"/>
  <c r="CV10" i="6"/>
  <c r="BZ37" i="6"/>
  <c r="BZ35" i="6"/>
  <c r="BZ27" i="6"/>
  <c r="BZ21" i="6"/>
  <c r="BZ22" i="6"/>
  <c r="BZ23" i="6"/>
  <c r="BZ24" i="6"/>
  <c r="BZ25" i="6"/>
  <c r="BZ26" i="6"/>
  <c r="BZ28" i="6"/>
  <c r="BZ29" i="6"/>
  <c r="BZ30" i="6"/>
  <c r="BZ31" i="6"/>
  <c r="BZ32" i="6"/>
  <c r="BZ33" i="6"/>
  <c r="BZ34" i="6"/>
  <c r="BZ36" i="6"/>
  <c r="BZ11" i="6"/>
  <c r="BZ10" i="6"/>
  <c r="BX11" i="6"/>
  <c r="BX37" i="6"/>
  <c r="BX35" i="6"/>
  <c r="BX27" i="6"/>
  <c r="BX21" i="6"/>
  <c r="BX22" i="6"/>
  <c r="BX23" i="6"/>
  <c r="BX24" i="6"/>
  <c r="BX25" i="6"/>
  <c r="BX26" i="6"/>
  <c r="BX28" i="6"/>
  <c r="BX29" i="6"/>
  <c r="BX30" i="6"/>
  <c r="BX31" i="6"/>
  <c r="BX32" i="6"/>
  <c r="BX33" i="6"/>
  <c r="BX34" i="6"/>
  <c r="BX36" i="6"/>
  <c r="BX10" i="6"/>
  <c r="BV37" i="6"/>
  <c r="BV35" i="6"/>
  <c r="BV27" i="6"/>
  <c r="BV21" i="6"/>
  <c r="BV11" i="6"/>
  <c r="BV22" i="6"/>
  <c r="BV23" i="6"/>
  <c r="BV24" i="6"/>
  <c r="BV25" i="6"/>
  <c r="BV26" i="6"/>
  <c r="BV28" i="6"/>
  <c r="BV29" i="6"/>
  <c r="BV30" i="6"/>
  <c r="BV31" i="6"/>
  <c r="BV32" i="6"/>
  <c r="BV33" i="6"/>
  <c r="BV34" i="6"/>
  <c r="BV36" i="6"/>
  <c r="BV10" i="6"/>
  <c r="BT37" i="6"/>
  <c r="BT27" i="6"/>
  <c r="BT22" i="6"/>
  <c r="BT23" i="6"/>
  <c r="BT24" i="6"/>
  <c r="BT25" i="6"/>
  <c r="BT26" i="6"/>
  <c r="BT28" i="6"/>
  <c r="BT29" i="6"/>
  <c r="BT30" i="6"/>
  <c r="BT31" i="6"/>
  <c r="BT32" i="6"/>
  <c r="BT33" i="6"/>
  <c r="BT34" i="6"/>
  <c r="BT35" i="6"/>
  <c r="BT36" i="6"/>
  <c r="BT21" i="6"/>
  <c r="BT11" i="6"/>
  <c r="BT10" i="6"/>
  <c r="BR37" i="6"/>
  <c r="BR27" i="6"/>
  <c r="BR22" i="6"/>
  <c r="BR23" i="6"/>
  <c r="BR24" i="6"/>
  <c r="BR25" i="6"/>
  <c r="BR26" i="6"/>
  <c r="BR28" i="6"/>
  <c r="BR29" i="6"/>
  <c r="BR30" i="6"/>
  <c r="BR31" i="6"/>
  <c r="BR32" i="6"/>
  <c r="BR33" i="6"/>
  <c r="BR34" i="6"/>
  <c r="BR35" i="6"/>
  <c r="BR36" i="6"/>
  <c r="BR38" i="6"/>
  <c r="BR39" i="6"/>
  <c r="BR40" i="6"/>
  <c r="BR41" i="6"/>
  <c r="BR21" i="6"/>
  <c r="BR11" i="6"/>
  <c r="BR10" i="6"/>
  <c r="BP37" i="6"/>
  <c r="BP27" i="6"/>
  <c r="BP22" i="6"/>
  <c r="BP23" i="6"/>
  <c r="BP24" i="6"/>
  <c r="BP25" i="6"/>
  <c r="BP26" i="6"/>
  <c r="BP28" i="6"/>
  <c r="BP29" i="6"/>
  <c r="BP30" i="6"/>
  <c r="BP31" i="6"/>
  <c r="BP32" i="6"/>
  <c r="BP33" i="6"/>
  <c r="BP34" i="6"/>
  <c r="BP35" i="6"/>
  <c r="BP36" i="6"/>
  <c r="BP38" i="6"/>
  <c r="BP39" i="6"/>
  <c r="BP40" i="6"/>
  <c r="BP41" i="6"/>
  <c r="BP21" i="6"/>
  <c r="BP11" i="6"/>
  <c r="BP10" i="6"/>
  <c r="BN37" i="6"/>
  <c r="BN27" i="6"/>
  <c r="BN22" i="6"/>
  <c r="BN23" i="6"/>
  <c r="BN24" i="6"/>
  <c r="BN25" i="6"/>
  <c r="BN26" i="6"/>
  <c r="BN28" i="6"/>
  <c r="BN29" i="6"/>
  <c r="BN30" i="6"/>
  <c r="BN31" i="6"/>
  <c r="BN32" i="6"/>
  <c r="BN33" i="6"/>
  <c r="BN34" i="6"/>
  <c r="BN35" i="6"/>
  <c r="BN36" i="6"/>
  <c r="BN21" i="6"/>
  <c r="BN11" i="6"/>
  <c r="BN10" i="6"/>
  <c r="BL37" i="6"/>
  <c r="BL27" i="6"/>
  <c r="BL22" i="6"/>
  <c r="BL23" i="6"/>
  <c r="BL24" i="6"/>
  <c r="BL25" i="6"/>
  <c r="BL26" i="6"/>
  <c r="BL28" i="6"/>
  <c r="BL29" i="6"/>
  <c r="BL30" i="6"/>
  <c r="BL31" i="6"/>
  <c r="BL32" i="6"/>
  <c r="BL33" i="6"/>
  <c r="BL34" i="6"/>
  <c r="BL35" i="6"/>
  <c r="BL36" i="6"/>
  <c r="BL21" i="6"/>
  <c r="BL11" i="6"/>
  <c r="BL10" i="6"/>
  <c r="CX35" i="6"/>
  <c r="CX47" i="6"/>
  <c r="CX28" i="6"/>
  <c r="CX29" i="6"/>
  <c r="CX30" i="6"/>
  <c r="CX31" i="6"/>
  <c r="CX32" i="6"/>
  <c r="CX33" i="6"/>
  <c r="CX34" i="6"/>
  <c r="CX27" i="6"/>
  <c r="CX14" i="6"/>
  <c r="CX12" i="6"/>
  <c r="CX13" i="6"/>
  <c r="CX11" i="6"/>
  <c r="CX10" i="6"/>
  <c r="CZ35" i="6"/>
  <c r="CZ47" i="6"/>
  <c r="CZ27" i="6"/>
  <c r="CZ14" i="6"/>
  <c r="CZ12" i="6"/>
  <c r="CZ13" i="6"/>
  <c r="CZ11" i="6"/>
  <c r="CZ10" i="6"/>
  <c r="DB47" i="6"/>
  <c r="DB35" i="6"/>
  <c r="DB27" i="6"/>
  <c r="DB14" i="6"/>
  <c r="DB12" i="6"/>
  <c r="DB13" i="6"/>
  <c r="DB11" i="6"/>
  <c r="DB10" i="6"/>
  <c r="DD47" i="6"/>
  <c r="DD35" i="6"/>
  <c r="DD27" i="6"/>
  <c r="DD11" i="6"/>
  <c r="DD12" i="6"/>
  <c r="DD13" i="6"/>
  <c r="DD14" i="6"/>
  <c r="DD10" i="6"/>
  <c r="DF47" i="6"/>
  <c r="DF35" i="6"/>
  <c r="DF27" i="6"/>
  <c r="DF11" i="6"/>
  <c r="DF10" i="6"/>
  <c r="DK11" i="6"/>
  <c r="DK12" i="6"/>
  <c r="DK13" i="6"/>
  <c r="DK22" i="6"/>
  <c r="DK23" i="6"/>
  <c r="DK24" i="6"/>
  <c r="DK25" i="6"/>
  <c r="DK26" i="6"/>
  <c r="DK27" i="6"/>
  <c r="DK28" i="6"/>
  <c r="DK29" i="6"/>
  <c r="DK30" i="6"/>
  <c r="DK31" i="6"/>
  <c r="DK32" i="6"/>
  <c r="DK33" i="6"/>
  <c r="DK34" i="6"/>
  <c r="DK35" i="6"/>
  <c r="DK36" i="6"/>
  <c r="DK46" i="6"/>
  <c r="DK47" i="6"/>
  <c r="DK10" i="6"/>
  <c r="BJ37" i="6"/>
  <c r="BJ27" i="6"/>
  <c r="BJ22" i="6"/>
  <c r="BJ23" i="6"/>
  <c r="BJ24" i="6"/>
  <c r="BJ25" i="6"/>
  <c r="BJ26" i="6"/>
  <c r="BJ28" i="6"/>
  <c r="BJ29" i="6"/>
  <c r="BJ30" i="6"/>
  <c r="BJ31" i="6"/>
  <c r="BJ32" i="6"/>
  <c r="BJ33" i="6"/>
  <c r="BJ34" i="6"/>
  <c r="BJ35" i="6"/>
  <c r="BJ36" i="6"/>
  <c r="BJ21" i="6"/>
  <c r="BJ11" i="6"/>
  <c r="BJ10" i="6"/>
  <c r="BH37" i="6"/>
  <c r="BH35" i="6"/>
  <c r="BH27" i="6"/>
  <c r="BH21" i="6"/>
  <c r="BH11" i="6"/>
  <c r="BH12" i="6"/>
  <c r="BH13" i="6"/>
  <c r="BH10" i="6"/>
  <c r="AX11" i="6"/>
  <c r="AX10" i="6"/>
  <c r="BF27" i="6"/>
  <c r="BF22" i="6"/>
  <c r="BF23" i="6"/>
  <c r="BF24" i="6"/>
  <c r="BF25" i="6"/>
  <c r="BF26" i="6"/>
  <c r="BF28" i="6"/>
  <c r="BF29" i="6"/>
  <c r="BF30" i="6"/>
  <c r="BF31" i="6"/>
  <c r="BF32" i="6"/>
  <c r="BF33" i="6"/>
  <c r="BF34" i="6"/>
  <c r="BF35" i="6"/>
  <c r="BF36" i="6"/>
  <c r="BF37" i="6"/>
  <c r="BF21" i="6"/>
  <c r="BF11" i="6"/>
  <c r="BF10" i="6"/>
  <c r="BD11" i="6"/>
  <c r="BD10" i="6"/>
  <c r="BB11" i="6"/>
  <c r="BB10" i="6"/>
  <c r="AZ11" i="6"/>
  <c r="AZ10" i="6"/>
  <c r="AV11" i="6"/>
  <c r="AV10" i="6"/>
  <c r="AT11" i="6"/>
  <c r="AT10" i="6"/>
  <c r="AR47" i="6"/>
  <c r="AR37" i="6"/>
  <c r="AR27" i="6"/>
  <c r="AR22" i="6"/>
  <c r="AR23" i="6"/>
  <c r="AR24" i="6"/>
  <c r="AR25" i="6"/>
  <c r="AR26" i="6"/>
  <c r="AR28" i="6"/>
  <c r="AR29" i="6"/>
  <c r="AR30" i="6"/>
  <c r="AR31" i="6"/>
  <c r="AR32" i="6"/>
  <c r="AR33" i="6"/>
  <c r="AR34" i="6"/>
  <c r="AR35" i="6"/>
  <c r="AR36" i="6"/>
  <c r="AR21" i="6"/>
  <c r="AR14" i="6"/>
  <c r="AR11" i="6"/>
  <c r="AR12" i="6"/>
  <c r="AR13" i="6"/>
  <c r="AR10" i="6"/>
  <c r="AL27" i="6"/>
  <c r="AL11" i="6"/>
  <c r="AL10" i="6"/>
  <c r="AJ27" i="6"/>
  <c r="AJ10" i="6"/>
  <c r="AJ11" i="6"/>
  <c r="AI10" i="6"/>
  <c r="AH47" i="6"/>
  <c r="AH42" i="6"/>
  <c r="AH21" i="6"/>
  <c r="AH11" i="6"/>
  <c r="AH10" i="6"/>
  <c r="AP47" i="6" l="1"/>
  <c r="AP37" i="6"/>
  <c r="AP22" i="6"/>
  <c r="AP23" i="6"/>
  <c r="AP24" i="6"/>
  <c r="AP25" i="6"/>
  <c r="AP26" i="6"/>
  <c r="AP27" i="6"/>
  <c r="AP28" i="6"/>
  <c r="AP29" i="6"/>
  <c r="AP30" i="6"/>
  <c r="AP31" i="6"/>
  <c r="AP32" i="6"/>
  <c r="AP33" i="6"/>
  <c r="AP34" i="6"/>
  <c r="AP35" i="6"/>
  <c r="AP21" i="6"/>
  <c r="AP14" i="6"/>
  <c r="AP11" i="6"/>
  <c r="AP10" i="6"/>
  <c r="AN27" i="6"/>
  <c r="AN11" i="6"/>
  <c r="AN10" i="6"/>
</calcChain>
</file>

<file path=xl/sharedStrings.xml><?xml version="1.0" encoding="utf-8"?>
<sst xmlns="http://schemas.openxmlformats.org/spreadsheetml/2006/main" count="529" uniqueCount="141">
  <si>
    <t>pH</t>
  </si>
  <si>
    <t>DO</t>
  </si>
  <si>
    <t>Boron</t>
  </si>
  <si>
    <t>Total Coliform</t>
  </si>
  <si>
    <t>BOD</t>
  </si>
  <si>
    <t>Chloride</t>
  </si>
  <si>
    <t>Alkalinity</t>
  </si>
  <si>
    <t>Source</t>
  </si>
  <si>
    <t>Reference</t>
  </si>
  <si>
    <t>Peel (2016)</t>
  </si>
  <si>
    <t>&gt;3,5</t>
  </si>
  <si>
    <t>Hand basins, showers, baths, washing machine</t>
  </si>
  <si>
    <t>Hand basins, bath, shower and washing machine.</t>
  </si>
  <si>
    <t>Hand basins, bath, shower and washing machine</t>
  </si>
  <si>
    <t>Irrigation (lawns &amp; vegetable garden)</t>
  </si>
  <si>
    <t>Irrigation (lawn)</t>
  </si>
  <si>
    <t>Irrigation (lawn, herbs &amp; fruit trees)</t>
  </si>
  <si>
    <t>Microbiological</t>
  </si>
  <si>
    <t>SAR</t>
  </si>
  <si>
    <t>Christen (2019)</t>
  </si>
  <si>
    <t>Shower, bath and laundry</t>
  </si>
  <si>
    <t>TMA</t>
  </si>
  <si>
    <t>&gt;100000</t>
  </si>
  <si>
    <t>Jackson et al (2006)</t>
  </si>
  <si>
    <t>Cadmium</t>
  </si>
  <si>
    <t>Chrome</t>
  </si>
  <si>
    <t>Copper</t>
  </si>
  <si>
    <t>Lead</t>
  </si>
  <si>
    <t>Magnesium</t>
  </si>
  <si>
    <t>Nickel</t>
  </si>
  <si>
    <t>Not reported</t>
  </si>
  <si>
    <t>Physical</t>
  </si>
  <si>
    <t>Chemical</t>
  </si>
  <si>
    <t>End use</t>
  </si>
  <si>
    <t xml:space="preserve">Hand basin, showers and baths. </t>
  </si>
  <si>
    <t>&lt;0,05</t>
  </si>
  <si>
    <t>Calcium</t>
  </si>
  <si>
    <t>&lt;0,1</t>
  </si>
  <si>
    <t>Ortho phosphate</t>
  </si>
  <si>
    <t>Potassium</t>
  </si>
  <si>
    <t>Selenium</t>
  </si>
  <si>
    <t>Sulphate</t>
  </si>
  <si>
    <t>TKN</t>
  </si>
  <si>
    <t>Total nitrogen</t>
  </si>
  <si>
    <t>Total phosphate</t>
  </si>
  <si>
    <t>Enterococcus</t>
  </si>
  <si>
    <t>Staphylococcus</t>
  </si>
  <si>
    <t>Sage</t>
  </si>
  <si>
    <t>&gt;999</t>
  </si>
  <si>
    <t>Calcium Carbonate</t>
  </si>
  <si>
    <t>Sodium</t>
  </si>
  <si>
    <t>Irrigation (lawns, lemon trees &amp; avocado trees)</t>
  </si>
  <si>
    <t>Treatment</t>
  </si>
  <si>
    <t>Yes</t>
  </si>
  <si>
    <t>No</t>
  </si>
  <si>
    <t>Irrgiation (lawns &amp; fruit trees)</t>
  </si>
  <si>
    <t>Irrigation (lawns &amp;4 lemon trees)</t>
  </si>
  <si>
    <t>Hand basins, bath, shower &amp; washing machine</t>
  </si>
  <si>
    <t>Irrigation (lawn &amp; fruit trees)</t>
  </si>
  <si>
    <t>Irrigation (lawn &amp; flower bed)</t>
  </si>
  <si>
    <t xml:space="preserve">Showers, baths &amp; washing machine. </t>
  </si>
  <si>
    <t>No Guideline</t>
  </si>
  <si>
    <t>DWAF Irrigation</t>
  </si>
  <si>
    <t>* Average Values</t>
  </si>
  <si>
    <t>Turbidity (NTU)</t>
  </si>
  <si>
    <t>Bakare et al. (2017)*</t>
  </si>
  <si>
    <t>Engelbrecht &amp; Murphy (2006)</t>
  </si>
  <si>
    <t>Ammonium</t>
  </si>
  <si>
    <t>Madubela (2020)</t>
  </si>
  <si>
    <t>Guideline</t>
  </si>
  <si>
    <t>15.3</t>
  </si>
  <si>
    <t>Wader (2018)</t>
  </si>
  <si>
    <t>TDS (mg/l)</t>
  </si>
  <si>
    <t>Nitrate (mg/l)</t>
  </si>
  <si>
    <t>Ammonia (mg/l)</t>
  </si>
  <si>
    <t>Jamieson (2017)</t>
  </si>
  <si>
    <t>Food Garden, Grass Lawn</t>
  </si>
  <si>
    <t>Washing Machine, Basin</t>
  </si>
  <si>
    <t>Garden Irrigation</t>
  </si>
  <si>
    <t>Basins</t>
  </si>
  <si>
    <t>Basins, Washing Machine</t>
  </si>
  <si>
    <t>DWAF Domestic Use</t>
  </si>
  <si>
    <t>Mzini (2015)</t>
  </si>
  <si>
    <t>Vegetables</t>
  </si>
  <si>
    <t>Shack dwelling (mixed)</t>
  </si>
  <si>
    <t>Conductivity (mS/m)</t>
  </si>
  <si>
    <t>COD (mg/L)</t>
  </si>
  <si>
    <t>mixed</t>
  </si>
  <si>
    <t>Bathroom</t>
  </si>
  <si>
    <t>Mixed</t>
  </si>
  <si>
    <t>laundry</t>
  </si>
  <si>
    <t>Maximum water quality range (Increasing risk to human health, plants, or soil)</t>
  </si>
  <si>
    <t>B</t>
  </si>
  <si>
    <t>BR</t>
  </si>
  <si>
    <t>S</t>
  </si>
  <si>
    <t>K</t>
  </si>
  <si>
    <t>L</t>
  </si>
  <si>
    <t>D</t>
  </si>
  <si>
    <t>Br</t>
  </si>
  <si>
    <t>NR</t>
  </si>
  <si>
    <t xml:space="preserve">K </t>
  </si>
  <si>
    <t>M</t>
  </si>
  <si>
    <t>LLD</t>
  </si>
  <si>
    <t>PLD</t>
  </si>
  <si>
    <t>B,S,Ba,WM</t>
  </si>
  <si>
    <t>B,S,Ba</t>
  </si>
  <si>
    <t>TF</t>
  </si>
  <si>
    <r>
      <t xml:space="preserve">Hand basin, showers, baths, washing machine &amp; </t>
    </r>
    <r>
      <rPr>
        <i/>
        <u/>
        <sz val="9"/>
        <color rgb="FF000000"/>
        <rFont val="Times New Roman"/>
        <family val="1"/>
      </rPr>
      <t>one kitchen sink</t>
    </r>
  </si>
  <si>
    <r>
      <t>Temperature (</t>
    </r>
    <r>
      <rPr>
        <sz val="9"/>
        <color theme="1"/>
        <rFont val="Calibri"/>
        <family val="2"/>
      </rPr>
      <t>°C)</t>
    </r>
  </si>
  <si>
    <r>
      <rPr>
        <b/>
        <sz val="12"/>
        <color theme="1"/>
        <rFont val="Calibri"/>
        <family val="2"/>
        <scheme val="minor"/>
      </rPr>
      <t>Colour Coding Key</t>
    </r>
    <r>
      <rPr>
        <sz val="12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(Rodda </t>
    </r>
    <r>
      <rPr>
        <i/>
        <sz val="8"/>
        <color theme="1"/>
        <rFont val="Calibri"/>
        <family val="2"/>
        <scheme val="minor"/>
      </rPr>
      <t>et al.</t>
    </r>
    <r>
      <rPr>
        <sz val="8"/>
        <color theme="1"/>
        <rFont val="Calibri"/>
        <family val="2"/>
        <scheme val="minor"/>
      </rPr>
      <t>,2010- Table 2)</t>
    </r>
  </si>
  <si>
    <t>Abbreviations Key</t>
  </si>
  <si>
    <t>S &amp; B</t>
  </si>
  <si>
    <t>FW</t>
  </si>
  <si>
    <t>FC</t>
  </si>
  <si>
    <t>B,S,Ba,
WM</t>
  </si>
  <si>
    <t>WM
-LLD</t>
  </si>
  <si>
    <t>WM
-PLD</t>
  </si>
  <si>
    <t>Phosphorus (mg/L)</t>
  </si>
  <si>
    <t>Water quality suitable only for short-term use on a site-specific basis (significant risk to human health, plants, or soil; tolerable for short-term use only)</t>
  </si>
  <si>
    <t>Water quality not recommended for irrigation use (excessive risk to human health, plants, or soil)</t>
  </si>
  <si>
    <t>Rodda et al. (2010)</t>
  </si>
  <si>
    <t>Total suspended solids (mg/L)</t>
  </si>
  <si>
    <t>BR = Bathroom</t>
  </si>
  <si>
    <t>B = Bath</t>
  </si>
  <si>
    <t>Ba = Basin</t>
  </si>
  <si>
    <t>S = Shower</t>
  </si>
  <si>
    <t>K = Kitchen</t>
  </si>
  <si>
    <t>L = Laundry</t>
  </si>
  <si>
    <t>D = Dishwasher</t>
  </si>
  <si>
    <t>NR = Not reported</t>
  </si>
  <si>
    <t>M = Mixed</t>
  </si>
  <si>
    <t>W = Washing machine</t>
  </si>
  <si>
    <t>LLD = Liquid laundry detergent</t>
  </si>
  <si>
    <t>PLD = Powdered laundry detergent</t>
  </si>
  <si>
    <t>TF = Toilet flushing</t>
  </si>
  <si>
    <t>FW = Floor wash</t>
  </si>
  <si>
    <t>FC = Food crops</t>
  </si>
  <si>
    <t>Target water quality range (suitable for unrestricted use with minimal risk to human health, plants, or soil)</t>
  </si>
  <si>
    <r>
      <rPr>
        <i/>
        <sz val="9"/>
        <color theme="1"/>
        <rFont val="Calibri"/>
        <family val="2"/>
        <scheme val="minor"/>
      </rPr>
      <t>E. coli</t>
    </r>
    <r>
      <rPr>
        <sz val="9"/>
        <color theme="1"/>
        <rFont val="Calibri"/>
        <family val="2"/>
        <scheme val="minor"/>
      </rPr>
      <t xml:space="preserve"> (/100 mL)</t>
    </r>
  </si>
  <si>
    <t>n</t>
  </si>
  <si>
    <t>Supplementary Material: Greywater quality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</si>
</sst>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u/>
      <sz val="9"/>
      <color rgb="FF000000"/>
      <name val="Times New Roman"/>
      <family val="1"/>
    </font>
    <font>
      <sz val="9"/>
      <color theme="1"/>
      <name val="Calibri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0" borderId="11" xfId="0" applyBorder="1"/>
    <xf numFmtId="0" fontId="0" fillId="0" borderId="13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" fillId="0" borderId="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26" xfId="0" applyFont="1" applyBorder="1"/>
    <xf numFmtId="3" fontId="2" fillId="0" borderId="26" xfId="0" applyNumberFormat="1" applyFont="1" applyBorder="1"/>
    <xf numFmtId="0" fontId="2" fillId="0" borderId="30" xfId="0" applyFont="1" applyBorder="1"/>
    <xf numFmtId="0" fontId="2" fillId="0" borderId="11" xfId="0" applyFont="1" applyBorder="1"/>
    <xf numFmtId="0" fontId="0" fillId="0" borderId="30" xfId="0" applyBorder="1"/>
    <xf numFmtId="0" fontId="0" fillId="0" borderId="31" xfId="0" applyBorder="1"/>
    <xf numFmtId="0" fontId="2" fillId="0" borderId="0" xfId="0" applyFont="1"/>
    <xf numFmtId="0" fontId="0" fillId="0" borderId="32" xfId="0" applyBorder="1"/>
    <xf numFmtId="0" fontId="0" fillId="0" borderId="34" xfId="0" applyBorder="1"/>
    <xf numFmtId="0" fontId="0" fillId="0" borderId="17" xfId="0" applyBorder="1"/>
    <xf numFmtId="0" fontId="0" fillId="0" borderId="35" xfId="0" applyBorder="1"/>
    <xf numFmtId="0" fontId="0" fillId="0" borderId="36" xfId="0" applyBorder="1"/>
    <xf numFmtId="0" fontId="2" fillId="0" borderId="22" xfId="0" applyFont="1" applyBorder="1"/>
    <xf numFmtId="0" fontId="2" fillId="0" borderId="29" xfId="0" applyFont="1" applyBorder="1"/>
    <xf numFmtId="0" fontId="2" fillId="0" borderId="6" xfId="0" applyFont="1" applyBorder="1"/>
    <xf numFmtId="0" fontId="2" fillId="0" borderId="38" xfId="0" applyFont="1" applyBorder="1"/>
    <xf numFmtId="3" fontId="2" fillId="0" borderId="1" xfId="0" applyNumberFormat="1" applyFont="1" applyBorder="1"/>
    <xf numFmtId="0" fontId="2" fillId="0" borderId="12" xfId="0" applyFont="1" applyBorder="1"/>
    <xf numFmtId="0" fontId="2" fillId="0" borderId="10" xfId="0" applyFont="1" applyBorder="1"/>
    <xf numFmtId="3" fontId="0" fillId="0" borderId="1" xfId="0" applyNumberFormat="1" applyBorder="1"/>
    <xf numFmtId="0" fontId="2" fillId="2" borderId="9" xfId="0" applyFont="1" applyFill="1" applyBorder="1"/>
    <xf numFmtId="0" fontId="2" fillId="0" borderId="8" xfId="0" applyFont="1" applyBorder="1"/>
    <xf numFmtId="0" fontId="0" fillId="0" borderId="28" xfId="0" applyBorder="1"/>
    <xf numFmtId="3" fontId="2" fillId="0" borderId="13" xfId="0" applyNumberFormat="1" applyFont="1" applyBorder="1"/>
    <xf numFmtId="0" fontId="2" fillId="0" borderId="35" xfId="0" applyFont="1" applyBorder="1"/>
    <xf numFmtId="0" fontId="2" fillId="2" borderId="28" xfId="0" applyFont="1" applyFill="1" applyBorder="1"/>
    <xf numFmtId="0" fontId="0" fillId="0" borderId="6" xfId="0" applyBorder="1"/>
    <xf numFmtId="0" fontId="0" fillId="0" borderId="45" xfId="0" applyBorder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3" fillId="0" borderId="0" xfId="0" applyFont="1"/>
    <xf numFmtId="0" fontId="3" fillId="2" borderId="21" xfId="0" applyFont="1" applyFill="1" applyBorder="1" applyAlignment="1">
      <alignment horizontal="right" vertical="center"/>
    </xf>
    <xf numFmtId="0" fontId="5" fillId="2" borderId="17" xfId="0" applyFont="1" applyFill="1" applyBorder="1"/>
    <xf numFmtId="0" fontId="5" fillId="2" borderId="1" xfId="0" applyFont="1" applyFill="1" applyBorder="1"/>
    <xf numFmtId="0" fontId="4" fillId="3" borderId="39" xfId="0" applyFont="1" applyFill="1" applyBorder="1"/>
    <xf numFmtId="0" fontId="5" fillId="0" borderId="0" xfId="0" applyFont="1"/>
    <xf numFmtId="0" fontId="9" fillId="2" borderId="22" xfId="0" applyFont="1" applyFill="1" applyBorder="1" applyAlignment="1">
      <alignment horizontal="righ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9" fillId="2" borderId="38" xfId="0" applyFont="1" applyFill="1" applyBorder="1" applyAlignment="1">
      <alignment horizontal="right" vertical="center" wrapText="1"/>
    </xf>
    <xf numFmtId="0" fontId="9" fillId="2" borderId="29" xfId="0" applyFont="1" applyFill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6" fillId="0" borderId="15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6" borderId="9" xfId="0" applyFont="1" applyFill="1" applyBorder="1" applyAlignment="1">
      <alignment wrapText="1"/>
    </xf>
    <xf numFmtId="0" fontId="6" fillId="0" borderId="28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3" xfId="0" applyFont="1" applyBorder="1"/>
    <xf numFmtId="0" fontId="6" fillId="0" borderId="37" xfId="0" applyFont="1" applyBorder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6" fillId="5" borderId="22" xfId="0" applyFont="1" applyFill="1" applyBorder="1"/>
    <xf numFmtId="0" fontId="6" fillId="0" borderId="17" xfId="0" applyFont="1" applyBorder="1"/>
    <xf numFmtId="0" fontId="6" fillId="0" borderId="1" xfId="0" applyFont="1" applyBorder="1"/>
    <xf numFmtId="0" fontId="6" fillId="0" borderId="36" xfId="0" applyFont="1" applyBorder="1"/>
    <xf numFmtId="0" fontId="6" fillId="0" borderId="16" xfId="0" applyFont="1" applyBorder="1"/>
    <xf numFmtId="0" fontId="6" fillId="0" borderId="22" xfId="0" applyFont="1" applyBorder="1"/>
    <xf numFmtId="0" fontId="6" fillId="0" borderId="0" xfId="0" applyFont="1"/>
    <xf numFmtId="0" fontId="6" fillId="0" borderId="9" xfId="0" applyFont="1" applyBorder="1"/>
    <xf numFmtId="0" fontId="6" fillId="0" borderId="28" xfId="0" applyFont="1" applyBorder="1"/>
    <xf numFmtId="0" fontId="6" fillId="0" borderId="15" xfId="0" applyFont="1" applyBorder="1"/>
    <xf numFmtId="0" fontId="6" fillId="0" borderId="11" xfId="0" applyFont="1" applyBorder="1"/>
    <xf numFmtId="0" fontId="6" fillId="0" borderId="32" xfId="0" applyFont="1" applyBorder="1"/>
    <xf numFmtId="0" fontId="6" fillId="5" borderId="7" xfId="0" applyFont="1" applyFill="1" applyBorder="1"/>
    <xf numFmtId="0" fontId="6" fillId="0" borderId="38" xfId="0" applyFont="1" applyBorder="1"/>
    <xf numFmtId="0" fontId="6" fillId="0" borderId="33" xfId="0" applyFont="1" applyBorder="1"/>
    <xf numFmtId="0" fontId="6" fillId="0" borderId="8" xfId="0" applyFont="1" applyBorder="1"/>
    <xf numFmtId="0" fontId="6" fillId="0" borderId="34" xfId="0" applyFont="1" applyBorder="1"/>
    <xf numFmtId="0" fontId="6" fillId="0" borderId="20" xfId="0" applyFont="1" applyBorder="1"/>
    <xf numFmtId="0" fontId="12" fillId="0" borderId="22" xfId="0" applyFont="1" applyBorder="1"/>
    <xf numFmtId="0" fontId="13" fillId="4" borderId="22" xfId="0" applyFont="1" applyFill="1" applyBorder="1"/>
    <xf numFmtId="0" fontId="6" fillId="0" borderId="7" xfId="0" applyFont="1" applyBorder="1"/>
    <xf numFmtId="0" fontId="6" fillId="0" borderId="26" xfId="0" applyFont="1" applyBorder="1"/>
    <xf numFmtId="0" fontId="6" fillId="0" borderId="14" xfId="0" applyFont="1" applyBorder="1"/>
    <xf numFmtId="0" fontId="6" fillId="0" borderId="19" xfId="0" applyFont="1" applyBorder="1"/>
    <xf numFmtId="0" fontId="6" fillId="5" borderId="2" xfId="0" applyFont="1" applyFill="1" applyBorder="1"/>
    <xf numFmtId="0" fontId="6" fillId="0" borderId="40" xfId="0" applyFont="1" applyBorder="1"/>
    <xf numFmtId="0" fontId="6" fillId="0" borderId="41" xfId="0" applyFont="1" applyBorder="1"/>
    <xf numFmtId="0" fontId="6" fillId="0" borderId="42" xfId="0" applyFont="1" applyBorder="1"/>
    <xf numFmtId="0" fontId="6" fillId="0" borderId="3" xfId="0" applyFont="1" applyBorder="1"/>
    <xf numFmtId="0" fontId="6" fillId="0" borderId="43" xfId="0" applyFont="1" applyBorder="1"/>
    <xf numFmtId="0" fontId="6" fillId="0" borderId="18" xfId="0" applyFont="1" applyBorder="1"/>
    <xf numFmtId="0" fontId="6" fillId="0" borderId="44" xfId="0" applyFont="1" applyBorder="1"/>
    <xf numFmtId="0" fontId="14" fillId="0" borderId="0" xfId="0" applyFont="1"/>
    <xf numFmtId="1" fontId="6" fillId="0" borderId="1" xfId="0" applyNumberFormat="1" applyFont="1" applyBorder="1"/>
    <xf numFmtId="0" fontId="6" fillId="2" borderId="1" xfId="0" applyFont="1" applyFill="1" applyBorder="1" applyAlignment="1">
      <alignment horizontal="center" textRotation="90"/>
    </xf>
    <xf numFmtId="0" fontId="6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3" borderId="39" xfId="0" applyFont="1" applyFill="1" applyBorder="1"/>
    <xf numFmtId="0" fontId="7" fillId="0" borderId="46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</cellXfs>
  <cellStyles count="1">
    <cellStyle name="Normal" xfId="0" builtinId="0"/>
  </cellStyles>
  <dxfs count="335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F7308-FC5F-4BDB-9D1F-4789C8E3EE5E}">
  <dimension ref="A1:DK68"/>
  <sheetViews>
    <sheetView showGridLines="0" tabSelected="1" zoomScale="90" zoomScaleNormal="90" workbookViewId="0">
      <selection activeCell="B1" sqref="B1"/>
    </sheetView>
  </sheetViews>
  <sheetFormatPr defaultRowHeight="14.6" x14ac:dyDescent="0.4"/>
  <cols>
    <col min="1" max="1" width="8.3828125" customWidth="1"/>
    <col min="2" max="2" width="19.15234375" bestFit="1" customWidth="1"/>
    <col min="3" max="3" width="31.15234375" customWidth="1"/>
    <col min="4" max="4" width="10.84375" hidden="1" customWidth="1"/>
    <col min="5" max="11" width="0" hidden="1" customWidth="1"/>
    <col min="12" max="12" width="4.15234375" customWidth="1"/>
    <col min="13" max="13" width="1.84375" hidden="1" customWidth="1"/>
    <col min="14" max="14" width="3.3828125" bestFit="1" customWidth="1"/>
    <col min="15" max="15" width="1.84375" hidden="1" customWidth="1"/>
    <col min="16" max="16" width="3.3828125" bestFit="1" customWidth="1"/>
    <col min="17" max="17" width="1.84375" hidden="1" customWidth="1"/>
    <col min="18" max="18" width="3.3828125" bestFit="1" customWidth="1"/>
    <col min="19" max="19" width="1.84375" hidden="1" customWidth="1"/>
    <col min="20" max="20" width="3.3828125" bestFit="1" customWidth="1"/>
    <col min="21" max="21" width="1.84375" hidden="1" customWidth="1"/>
    <col min="22" max="22" width="3.3828125" bestFit="1" customWidth="1"/>
    <col min="23" max="23" width="1.84375" hidden="1" customWidth="1"/>
    <col min="24" max="24" width="3.3828125" bestFit="1" customWidth="1"/>
    <col min="25" max="25" width="1.84375" hidden="1" customWidth="1"/>
    <col min="26" max="26" width="3.3828125" bestFit="1" customWidth="1"/>
    <col min="27" max="27" width="1.84375" hidden="1" customWidth="1"/>
    <col min="28" max="28" width="4.15234375" customWidth="1"/>
    <col min="29" max="29" width="0" hidden="1" customWidth="1"/>
    <col min="30" max="30" width="3" hidden="1" customWidth="1"/>
    <col min="31" max="31" width="4.53515625" customWidth="1"/>
    <col min="32" max="32" width="11.15234375" hidden="1" customWidth="1"/>
    <col min="33" max="33" width="0" hidden="1" customWidth="1"/>
    <col min="34" max="34" width="3" hidden="1" customWidth="1"/>
    <col min="35" max="35" width="5.3046875" customWidth="1"/>
    <col min="36" max="36" width="3" hidden="1" customWidth="1"/>
    <col min="37" max="37" width="5.3046875" customWidth="1"/>
    <col min="38" max="38" width="3" hidden="1" customWidth="1"/>
    <col min="39" max="39" width="5.3046875" customWidth="1"/>
    <col min="40" max="40" width="3.3828125" hidden="1" customWidth="1"/>
    <col min="41" max="41" width="9.69140625" bestFit="1" customWidth="1"/>
    <col min="42" max="42" width="2.69140625" hidden="1" customWidth="1"/>
    <col min="43" max="43" width="5.84375" bestFit="1" customWidth="1"/>
    <col min="44" max="44" width="3" hidden="1" customWidth="1"/>
    <col min="45" max="45" width="4.84375" bestFit="1" customWidth="1"/>
    <col min="46" max="46" width="3" hidden="1" customWidth="1"/>
    <col min="47" max="47" width="4" bestFit="1" customWidth="1"/>
    <col min="48" max="48" width="3" hidden="1" customWidth="1"/>
    <col min="49" max="49" width="5.84375" bestFit="1" customWidth="1"/>
    <col min="50" max="50" width="3" hidden="1" customWidth="1"/>
    <col min="51" max="51" width="4.3046875" bestFit="1" customWidth="1"/>
    <col min="52" max="52" width="3" hidden="1" customWidth="1"/>
    <col min="53" max="53" width="4.3828125" bestFit="1" customWidth="1"/>
    <col min="54" max="54" width="3" hidden="1" customWidth="1"/>
    <col min="55" max="55" width="4" bestFit="1" customWidth="1"/>
    <col min="56" max="56" width="3" hidden="1" customWidth="1"/>
    <col min="57" max="57" width="4.84375" bestFit="1" customWidth="1"/>
    <col min="58" max="58" width="3" hidden="1" customWidth="1"/>
    <col min="59" max="59" width="4.84375" bestFit="1" customWidth="1"/>
    <col min="60" max="60" width="3" hidden="1" customWidth="1"/>
    <col min="61" max="61" width="4.84375" bestFit="1" customWidth="1"/>
    <col min="62" max="62" width="3" hidden="1" customWidth="1"/>
    <col min="63" max="63" width="4.84375" bestFit="1" customWidth="1"/>
    <col min="64" max="64" width="3" hidden="1" customWidth="1"/>
    <col min="65" max="65" width="4.84375" bestFit="1" customWidth="1"/>
    <col min="66" max="66" width="3" hidden="1" customWidth="1"/>
    <col min="67" max="67" width="4.84375" bestFit="1" customWidth="1"/>
    <col min="68" max="68" width="3" hidden="1" customWidth="1"/>
    <col min="69" max="69" width="4.84375" bestFit="1" customWidth="1"/>
    <col min="70" max="70" width="3" hidden="1" customWidth="1"/>
    <col min="71" max="71" width="4.84375" bestFit="1" customWidth="1"/>
    <col min="72" max="72" width="3" hidden="1" customWidth="1"/>
    <col min="73" max="73" width="5.3046875" customWidth="1"/>
    <col min="74" max="74" width="3" hidden="1" customWidth="1"/>
    <col min="75" max="75" width="4.84375" bestFit="1" customWidth="1"/>
    <col min="76" max="76" width="3" hidden="1" customWidth="1"/>
    <col min="77" max="77" width="4.84375" bestFit="1" customWidth="1"/>
    <col min="78" max="78" width="3" hidden="1" customWidth="1"/>
    <col min="79" max="79" width="4.84375" bestFit="1" customWidth="1"/>
    <col min="80" max="80" width="3" hidden="1" customWidth="1"/>
    <col min="81" max="81" width="4.84375" bestFit="1" customWidth="1"/>
    <col min="82" max="82" width="3" hidden="1" customWidth="1"/>
    <col min="83" max="83" width="4.84375" bestFit="1" customWidth="1"/>
    <col min="84" max="84" width="3" hidden="1" customWidth="1"/>
    <col min="85" max="85" width="6.3046875" customWidth="1"/>
    <col min="86" max="86" width="3" hidden="1" customWidth="1"/>
    <col min="87" max="87" width="5.69140625" bestFit="1" customWidth="1"/>
    <col min="88" max="88" width="3" hidden="1" customWidth="1"/>
    <col min="89" max="89" width="5.69140625" bestFit="1" customWidth="1"/>
    <col min="90" max="90" width="3" hidden="1" customWidth="1"/>
    <col min="91" max="91" width="5.69140625" bestFit="1" customWidth="1"/>
    <col min="92" max="92" width="3" hidden="1" customWidth="1"/>
    <col min="93" max="93" width="6.15234375" bestFit="1" customWidth="1"/>
    <col min="94" max="94" width="3" hidden="1" customWidth="1"/>
    <col min="95" max="95" width="6.15234375" bestFit="1" customWidth="1"/>
    <col min="96" max="96" width="3" hidden="1" customWidth="1"/>
    <col min="97" max="97" width="6.15234375" bestFit="1" customWidth="1"/>
    <col min="98" max="98" width="3" hidden="1" customWidth="1"/>
    <col min="99" max="99" width="5.69140625" bestFit="1" customWidth="1"/>
    <col min="100" max="100" width="3" hidden="1" customWidth="1"/>
    <col min="101" max="101" width="5.69140625" bestFit="1" customWidth="1"/>
    <col min="102" max="102" width="3" hidden="1" customWidth="1"/>
    <col min="103" max="103" width="5.69140625" bestFit="1" customWidth="1"/>
    <col min="104" max="104" width="3" hidden="1" customWidth="1"/>
    <col min="105" max="105" width="5.69140625" bestFit="1" customWidth="1"/>
    <col min="106" max="106" width="3" hidden="1" customWidth="1"/>
    <col min="107" max="107" width="5.69140625" bestFit="1" customWidth="1"/>
    <col min="108" max="108" width="3" hidden="1" customWidth="1"/>
    <col min="109" max="109" width="5.69140625" bestFit="1" customWidth="1"/>
    <col min="110" max="110" width="3" hidden="1" customWidth="1"/>
    <col min="111" max="111" width="5.84375" bestFit="1" customWidth="1"/>
    <col min="112" max="112" width="13.3046875" hidden="1" customWidth="1"/>
    <col min="113" max="114" width="12" hidden="1" customWidth="1"/>
    <col min="115" max="115" width="3" hidden="1" customWidth="1"/>
  </cols>
  <sheetData>
    <row r="1" spans="1:115" ht="15.9" x14ac:dyDescent="0.45">
      <c r="B1" s="44" t="s">
        <v>140</v>
      </c>
    </row>
    <row r="2" spans="1:115" ht="15" thickBot="1" x14ac:dyDescent="0.45"/>
    <row r="3" spans="1:115" ht="113.6" x14ac:dyDescent="0.45">
      <c r="B3" s="106"/>
      <c r="C3" s="45" t="s">
        <v>8</v>
      </c>
      <c r="D3" s="46" t="s">
        <v>9</v>
      </c>
      <c r="E3" s="47" t="s">
        <v>9</v>
      </c>
      <c r="F3" s="47" t="s">
        <v>9</v>
      </c>
      <c r="G3" s="47" t="s">
        <v>9</v>
      </c>
      <c r="H3" s="47" t="s">
        <v>9</v>
      </c>
      <c r="I3" s="47" t="s">
        <v>9</v>
      </c>
      <c r="J3" s="47" t="s">
        <v>9</v>
      </c>
      <c r="K3" s="47" t="s">
        <v>9</v>
      </c>
      <c r="L3" s="102" t="s">
        <v>19</v>
      </c>
      <c r="M3" s="102"/>
      <c r="N3" s="102" t="s">
        <v>19</v>
      </c>
      <c r="O3" s="102"/>
      <c r="P3" s="102" t="s">
        <v>19</v>
      </c>
      <c r="Q3" s="102"/>
      <c r="R3" s="102" t="s">
        <v>19</v>
      </c>
      <c r="S3" s="102"/>
      <c r="T3" s="102" t="s">
        <v>19</v>
      </c>
      <c r="U3" s="102"/>
      <c r="V3" s="102" t="s">
        <v>19</v>
      </c>
      <c r="W3" s="102"/>
      <c r="X3" s="102" t="s">
        <v>19</v>
      </c>
      <c r="Y3" s="102"/>
      <c r="Z3" s="102" t="s">
        <v>19</v>
      </c>
      <c r="AA3" s="102"/>
      <c r="AB3" s="102" t="s">
        <v>19</v>
      </c>
      <c r="AC3" s="102" t="s">
        <v>19</v>
      </c>
      <c r="AD3" s="102"/>
      <c r="AE3" s="102" t="s">
        <v>23</v>
      </c>
      <c r="AF3" s="102" t="s">
        <v>82</v>
      </c>
      <c r="AG3" s="102" t="s">
        <v>82</v>
      </c>
      <c r="AH3" s="102"/>
      <c r="AI3" s="102" t="s">
        <v>65</v>
      </c>
      <c r="AJ3" s="102"/>
      <c r="AK3" s="102" t="s">
        <v>65</v>
      </c>
      <c r="AL3" s="102"/>
      <c r="AM3" s="102" t="s">
        <v>65</v>
      </c>
      <c r="AN3" s="102"/>
      <c r="AO3" s="102" t="s">
        <v>66</v>
      </c>
      <c r="AP3" s="102"/>
      <c r="AQ3" s="102" t="s">
        <v>66</v>
      </c>
      <c r="AR3" s="102"/>
      <c r="AS3" s="102" t="s">
        <v>68</v>
      </c>
      <c r="AT3" s="102"/>
      <c r="AU3" s="102" t="s">
        <v>68</v>
      </c>
      <c r="AV3" s="102"/>
      <c r="AW3" s="102" t="s">
        <v>68</v>
      </c>
      <c r="AX3" s="102"/>
      <c r="AY3" s="102" t="s">
        <v>68</v>
      </c>
      <c r="AZ3" s="102"/>
      <c r="BA3" s="102" t="s">
        <v>68</v>
      </c>
      <c r="BB3" s="102"/>
      <c r="BC3" s="102" t="s">
        <v>68</v>
      </c>
      <c r="BD3" s="102"/>
      <c r="BE3" s="102" t="s">
        <v>68</v>
      </c>
      <c r="BF3" s="102"/>
      <c r="BG3" s="102" t="s">
        <v>68</v>
      </c>
      <c r="BH3" s="102"/>
      <c r="BI3" s="102" t="s">
        <v>68</v>
      </c>
      <c r="BJ3" s="102"/>
      <c r="BK3" s="102" t="s">
        <v>68</v>
      </c>
      <c r="BL3" s="102"/>
      <c r="BM3" s="102" t="s">
        <v>68</v>
      </c>
      <c r="BN3" s="102"/>
      <c r="BO3" s="102" t="s">
        <v>68</v>
      </c>
      <c r="BP3" s="102"/>
      <c r="BQ3" s="102" t="s">
        <v>68</v>
      </c>
      <c r="BR3" s="102"/>
      <c r="BS3" s="102" t="s">
        <v>68</v>
      </c>
      <c r="BT3" s="102"/>
      <c r="BU3" s="102" t="s">
        <v>68</v>
      </c>
      <c r="BV3" s="102"/>
      <c r="BW3" s="102" t="s">
        <v>68</v>
      </c>
      <c r="BX3" s="102"/>
      <c r="BY3" s="102" t="s">
        <v>68</v>
      </c>
      <c r="BZ3" s="102"/>
      <c r="CA3" s="102" t="s">
        <v>68</v>
      </c>
      <c r="CB3" s="102"/>
      <c r="CC3" s="102" t="s">
        <v>68</v>
      </c>
      <c r="CD3" s="102"/>
      <c r="CE3" s="102" t="s">
        <v>68</v>
      </c>
      <c r="CF3" s="102"/>
      <c r="CG3" s="102" t="s">
        <v>68</v>
      </c>
      <c r="CH3" s="102"/>
      <c r="CI3" s="102" t="s">
        <v>71</v>
      </c>
      <c r="CJ3" s="102"/>
      <c r="CK3" s="102" t="s">
        <v>71</v>
      </c>
      <c r="CL3" s="102"/>
      <c r="CM3" s="102" t="s">
        <v>71</v>
      </c>
      <c r="CN3" s="102"/>
      <c r="CO3" s="102" t="s">
        <v>71</v>
      </c>
      <c r="CP3" s="102"/>
      <c r="CQ3" s="102" t="s">
        <v>71</v>
      </c>
      <c r="CR3" s="102"/>
      <c r="CS3" s="102" t="s">
        <v>71</v>
      </c>
      <c r="CT3" s="102"/>
      <c r="CU3" s="102" t="s">
        <v>71</v>
      </c>
      <c r="CV3" s="102"/>
      <c r="CW3" s="102" t="s">
        <v>71</v>
      </c>
      <c r="CX3" s="102"/>
      <c r="CY3" s="102" t="s">
        <v>71</v>
      </c>
      <c r="CZ3" s="102"/>
      <c r="DA3" s="102" t="s">
        <v>71</v>
      </c>
      <c r="DB3" s="102"/>
      <c r="DC3" s="102" t="s">
        <v>71</v>
      </c>
      <c r="DD3" s="102"/>
      <c r="DE3" s="102" t="s">
        <v>71</v>
      </c>
      <c r="DF3" s="102"/>
      <c r="DG3" s="102" t="s">
        <v>71</v>
      </c>
      <c r="DH3" s="32" t="s">
        <v>75</v>
      </c>
      <c r="DI3" s="32" t="s">
        <v>75</v>
      </c>
      <c r="DJ3" s="37" t="s">
        <v>75</v>
      </c>
      <c r="DK3" s="34"/>
    </row>
    <row r="4" spans="1:115" ht="31.5" customHeight="1" x14ac:dyDescent="0.4">
      <c r="B4" s="106"/>
      <c r="C4" s="50" t="s">
        <v>7</v>
      </c>
      <c r="D4" s="51" t="s">
        <v>11</v>
      </c>
      <c r="E4" s="52" t="s">
        <v>11</v>
      </c>
      <c r="F4" s="52" t="s">
        <v>34</v>
      </c>
      <c r="G4" s="52" t="s">
        <v>107</v>
      </c>
      <c r="H4" s="52" t="s">
        <v>12</v>
      </c>
      <c r="I4" s="52" t="s">
        <v>57</v>
      </c>
      <c r="J4" s="52" t="s">
        <v>13</v>
      </c>
      <c r="K4" s="52" t="s">
        <v>60</v>
      </c>
      <c r="L4" s="103" t="s">
        <v>93</v>
      </c>
      <c r="M4" s="103"/>
      <c r="N4" s="103" t="s">
        <v>93</v>
      </c>
      <c r="O4" s="103"/>
      <c r="P4" s="103" t="s">
        <v>92</v>
      </c>
      <c r="Q4" s="103"/>
      <c r="R4" s="103" t="s">
        <v>94</v>
      </c>
      <c r="S4" s="103"/>
      <c r="T4" s="103" t="s">
        <v>94</v>
      </c>
      <c r="U4" s="103"/>
      <c r="V4" s="103" t="s">
        <v>94</v>
      </c>
      <c r="W4" s="103"/>
      <c r="X4" s="103" t="s">
        <v>94</v>
      </c>
      <c r="Y4" s="103"/>
      <c r="Z4" s="103" t="s">
        <v>92</v>
      </c>
      <c r="AA4" s="103" t="s">
        <v>92</v>
      </c>
      <c r="AB4" s="103" t="s">
        <v>92</v>
      </c>
      <c r="AC4" s="103" t="s">
        <v>20</v>
      </c>
      <c r="AD4" s="103"/>
      <c r="AE4" s="103" t="s">
        <v>99</v>
      </c>
      <c r="AF4" s="103" t="s">
        <v>84</v>
      </c>
      <c r="AG4" s="103" t="s">
        <v>84</v>
      </c>
      <c r="AH4" s="103"/>
      <c r="AI4" s="103" t="s">
        <v>95</v>
      </c>
      <c r="AJ4" s="103"/>
      <c r="AK4" s="103" t="s">
        <v>96</v>
      </c>
      <c r="AL4" s="103"/>
      <c r="AM4" s="103" t="s">
        <v>92</v>
      </c>
      <c r="AN4" s="104"/>
      <c r="AO4" s="103" t="s">
        <v>97</v>
      </c>
      <c r="AP4" s="103"/>
      <c r="AQ4" s="103" t="s">
        <v>92</v>
      </c>
      <c r="AR4" s="103"/>
      <c r="AS4" s="103" t="s">
        <v>111</v>
      </c>
      <c r="AT4" s="103"/>
      <c r="AU4" s="103" t="s">
        <v>97</v>
      </c>
      <c r="AV4" s="103"/>
      <c r="AW4" s="103" t="s">
        <v>95</v>
      </c>
      <c r="AX4" s="103"/>
      <c r="AY4" s="103" t="s">
        <v>115</v>
      </c>
      <c r="AZ4" s="103"/>
      <c r="BA4" s="103" t="s">
        <v>116</v>
      </c>
      <c r="BB4" s="103"/>
      <c r="BC4" s="103" t="s">
        <v>112</v>
      </c>
      <c r="BD4" s="103"/>
      <c r="BE4" s="103" t="s">
        <v>94</v>
      </c>
      <c r="BF4" s="103"/>
      <c r="BG4" s="103" t="s">
        <v>102</v>
      </c>
      <c r="BH4" s="103" t="s">
        <v>102</v>
      </c>
      <c r="BI4" s="103" t="s">
        <v>102</v>
      </c>
      <c r="BJ4" s="103" t="s">
        <v>102</v>
      </c>
      <c r="BK4" s="103" t="s">
        <v>102</v>
      </c>
      <c r="BL4" s="103" t="s">
        <v>102</v>
      </c>
      <c r="BM4" s="103" t="s">
        <v>102</v>
      </c>
      <c r="BN4" s="103" t="s">
        <v>102</v>
      </c>
      <c r="BO4" s="103" t="s">
        <v>102</v>
      </c>
      <c r="BP4" s="103" t="s">
        <v>102</v>
      </c>
      <c r="BQ4" s="103" t="s">
        <v>102</v>
      </c>
      <c r="BR4" s="103" t="s">
        <v>102</v>
      </c>
      <c r="BS4" s="103" t="s">
        <v>102</v>
      </c>
      <c r="BT4" s="103"/>
      <c r="BU4" s="103" t="s">
        <v>103</v>
      </c>
      <c r="BV4" s="103" t="s">
        <v>103</v>
      </c>
      <c r="BW4" s="103" t="s">
        <v>103</v>
      </c>
      <c r="BX4" s="103" t="s">
        <v>103</v>
      </c>
      <c r="BY4" s="103" t="s">
        <v>103</v>
      </c>
      <c r="BZ4" s="103" t="s">
        <v>103</v>
      </c>
      <c r="CA4" s="103" t="s">
        <v>103</v>
      </c>
      <c r="CB4" s="103" t="s">
        <v>103</v>
      </c>
      <c r="CC4" s="103" t="s">
        <v>103</v>
      </c>
      <c r="CD4" s="103" t="s">
        <v>103</v>
      </c>
      <c r="CE4" s="103" t="s">
        <v>103</v>
      </c>
      <c r="CF4" s="103"/>
      <c r="CG4" s="103" t="s">
        <v>97</v>
      </c>
      <c r="CH4" s="103"/>
      <c r="CI4" s="103" t="s">
        <v>105</v>
      </c>
      <c r="CJ4" s="103" t="s">
        <v>105</v>
      </c>
      <c r="CK4" s="103" t="s">
        <v>105</v>
      </c>
      <c r="CL4" s="103" t="s">
        <v>105</v>
      </c>
      <c r="CM4" s="103" t="s">
        <v>105</v>
      </c>
      <c r="CN4" s="103"/>
      <c r="CO4" s="103" t="s">
        <v>114</v>
      </c>
      <c r="CP4" s="103" t="s">
        <v>104</v>
      </c>
      <c r="CQ4" s="103" t="s">
        <v>114</v>
      </c>
      <c r="CR4" s="103" t="s">
        <v>104</v>
      </c>
      <c r="CS4" s="103" t="s">
        <v>114</v>
      </c>
      <c r="CT4" s="103"/>
      <c r="CU4" s="103" t="s">
        <v>105</v>
      </c>
      <c r="CV4" s="103" t="s">
        <v>105</v>
      </c>
      <c r="CW4" s="103" t="s">
        <v>105</v>
      </c>
      <c r="CX4" s="103" t="s">
        <v>105</v>
      </c>
      <c r="CY4" s="103" t="s">
        <v>105</v>
      </c>
      <c r="CZ4" s="103" t="s">
        <v>105</v>
      </c>
      <c r="DA4" s="103" t="s">
        <v>105</v>
      </c>
      <c r="DB4" s="103" t="s">
        <v>105</v>
      </c>
      <c r="DC4" s="103" t="s">
        <v>105</v>
      </c>
      <c r="DD4" s="103" t="s">
        <v>105</v>
      </c>
      <c r="DE4" s="103" t="s">
        <v>105</v>
      </c>
      <c r="DF4" s="103" t="s">
        <v>105</v>
      </c>
      <c r="DG4" s="103" t="s">
        <v>105</v>
      </c>
      <c r="DH4" s="52" t="s">
        <v>77</v>
      </c>
      <c r="DI4" s="52" t="s">
        <v>79</v>
      </c>
      <c r="DJ4" s="54" t="s">
        <v>80</v>
      </c>
      <c r="DK4" s="34"/>
    </row>
    <row r="5" spans="1:115" x14ac:dyDescent="0.4">
      <c r="B5" s="106"/>
      <c r="C5" s="55" t="s">
        <v>139</v>
      </c>
      <c r="D5" s="51" t="s">
        <v>87</v>
      </c>
      <c r="E5" s="51" t="s">
        <v>87</v>
      </c>
      <c r="F5" s="51" t="s">
        <v>88</v>
      </c>
      <c r="G5" s="51" t="s">
        <v>87</v>
      </c>
      <c r="H5" s="51" t="s">
        <v>87</v>
      </c>
      <c r="I5" s="51" t="s">
        <v>87</v>
      </c>
      <c r="J5" s="51" t="s">
        <v>87</v>
      </c>
      <c r="K5" s="51" t="s">
        <v>87</v>
      </c>
      <c r="L5" s="103" t="s">
        <v>93</v>
      </c>
      <c r="M5" s="103"/>
      <c r="N5" s="103" t="s">
        <v>93</v>
      </c>
      <c r="O5" s="103"/>
      <c r="P5" s="103" t="s">
        <v>98</v>
      </c>
      <c r="Q5" s="103"/>
      <c r="R5" s="103" t="s">
        <v>93</v>
      </c>
      <c r="S5" s="103"/>
      <c r="T5" s="103" t="s">
        <v>93</v>
      </c>
      <c r="U5" s="103"/>
      <c r="V5" s="103" t="s">
        <v>93</v>
      </c>
      <c r="W5" s="103"/>
      <c r="X5" s="103" t="s">
        <v>93</v>
      </c>
      <c r="Y5" s="103"/>
      <c r="Z5" s="103" t="s">
        <v>93</v>
      </c>
      <c r="AA5" s="103"/>
      <c r="AB5" s="103" t="s">
        <v>93</v>
      </c>
      <c r="AC5" s="103" t="s">
        <v>89</v>
      </c>
      <c r="AD5" s="103"/>
      <c r="AE5" s="103" t="s">
        <v>99</v>
      </c>
      <c r="AF5" s="103" t="s">
        <v>30</v>
      </c>
      <c r="AG5" s="103" t="s">
        <v>30</v>
      </c>
      <c r="AH5" s="103"/>
      <c r="AI5" s="103" t="s">
        <v>95</v>
      </c>
      <c r="AJ5" s="103"/>
      <c r="AK5" s="103" t="s">
        <v>96</v>
      </c>
      <c r="AL5" s="103"/>
      <c r="AM5" s="103" t="s">
        <v>93</v>
      </c>
      <c r="AN5" s="104"/>
      <c r="AO5" s="103" t="s">
        <v>95</v>
      </c>
      <c r="AP5" s="104"/>
      <c r="AQ5" s="103" t="s">
        <v>93</v>
      </c>
      <c r="AR5" s="103"/>
      <c r="AS5" s="103" t="s">
        <v>93</v>
      </c>
      <c r="AT5" s="103"/>
      <c r="AU5" s="103" t="s">
        <v>96</v>
      </c>
      <c r="AV5" s="103"/>
      <c r="AW5" s="103" t="s">
        <v>100</v>
      </c>
      <c r="AX5" s="103"/>
      <c r="AY5" s="103" t="s">
        <v>96</v>
      </c>
      <c r="AZ5" s="103"/>
      <c r="BA5" s="103" t="s">
        <v>96</v>
      </c>
      <c r="BB5" s="103"/>
      <c r="BC5" s="103" t="s">
        <v>99</v>
      </c>
      <c r="BD5" s="103"/>
      <c r="BE5" s="103" t="s">
        <v>93</v>
      </c>
      <c r="BF5" s="103"/>
      <c r="BG5" s="103" t="s">
        <v>96</v>
      </c>
      <c r="BH5" s="103" t="s">
        <v>96</v>
      </c>
      <c r="BI5" s="103" t="s">
        <v>96</v>
      </c>
      <c r="BJ5" s="103" t="s">
        <v>96</v>
      </c>
      <c r="BK5" s="103" t="s">
        <v>96</v>
      </c>
      <c r="BL5" s="103" t="s">
        <v>96</v>
      </c>
      <c r="BM5" s="103" t="s">
        <v>96</v>
      </c>
      <c r="BN5" s="103" t="s">
        <v>96</v>
      </c>
      <c r="BO5" s="103" t="s">
        <v>96</v>
      </c>
      <c r="BP5" s="103" t="s">
        <v>96</v>
      </c>
      <c r="BQ5" s="103" t="s">
        <v>96</v>
      </c>
      <c r="BR5" s="103" t="s">
        <v>96</v>
      </c>
      <c r="BS5" s="103" t="s">
        <v>96</v>
      </c>
      <c r="BT5" s="103" t="s">
        <v>96</v>
      </c>
      <c r="BU5" s="103" t="s">
        <v>96</v>
      </c>
      <c r="BV5" s="103" t="s">
        <v>96</v>
      </c>
      <c r="BW5" s="103" t="s">
        <v>96</v>
      </c>
      <c r="BX5" s="103" t="s">
        <v>96</v>
      </c>
      <c r="BY5" s="103" t="s">
        <v>96</v>
      </c>
      <c r="BZ5" s="103" t="s">
        <v>96</v>
      </c>
      <c r="CA5" s="103" t="s">
        <v>96</v>
      </c>
      <c r="CB5" s="103" t="s">
        <v>96</v>
      </c>
      <c r="CC5" s="103" t="s">
        <v>96</v>
      </c>
      <c r="CD5" s="103" t="s">
        <v>96</v>
      </c>
      <c r="CE5" s="103" t="s">
        <v>96</v>
      </c>
      <c r="CF5" s="103" t="s">
        <v>96</v>
      </c>
      <c r="CG5" s="103" t="s">
        <v>96</v>
      </c>
      <c r="CH5" s="103"/>
      <c r="CI5" s="103" t="s">
        <v>93</v>
      </c>
      <c r="CJ5" s="103"/>
      <c r="CK5" s="103" t="s">
        <v>93</v>
      </c>
      <c r="CL5" s="103"/>
      <c r="CM5" s="103" t="s">
        <v>93</v>
      </c>
      <c r="CN5" s="103"/>
      <c r="CO5" s="103" t="s">
        <v>101</v>
      </c>
      <c r="CP5" s="103"/>
      <c r="CQ5" s="103" t="s">
        <v>101</v>
      </c>
      <c r="CR5" s="103"/>
      <c r="CS5" s="103" t="s">
        <v>101</v>
      </c>
      <c r="CT5" s="103"/>
      <c r="CU5" s="103" t="s">
        <v>93</v>
      </c>
      <c r="CV5" s="103" t="s">
        <v>93</v>
      </c>
      <c r="CW5" s="103" t="s">
        <v>93</v>
      </c>
      <c r="CX5" s="103" t="s">
        <v>93</v>
      </c>
      <c r="CY5" s="103" t="s">
        <v>93</v>
      </c>
      <c r="CZ5" s="103" t="s">
        <v>93</v>
      </c>
      <c r="DA5" s="103" t="s">
        <v>93</v>
      </c>
      <c r="DB5" s="103" t="s">
        <v>93</v>
      </c>
      <c r="DC5" s="103" t="s">
        <v>93</v>
      </c>
      <c r="DD5" s="103" t="s">
        <v>93</v>
      </c>
      <c r="DE5" s="103" t="s">
        <v>93</v>
      </c>
      <c r="DF5" s="103" t="s">
        <v>93</v>
      </c>
      <c r="DG5" s="103" t="s">
        <v>93</v>
      </c>
      <c r="DH5" s="52"/>
      <c r="DI5" s="52"/>
      <c r="DJ5" s="54" t="s">
        <v>90</v>
      </c>
      <c r="DK5" s="34"/>
    </row>
    <row r="6" spans="1:115" ht="30.75" customHeight="1" thickBot="1" x14ac:dyDescent="0.45">
      <c r="B6" s="106"/>
      <c r="C6" s="56" t="s">
        <v>33</v>
      </c>
      <c r="D6" s="51" t="s">
        <v>14</v>
      </c>
      <c r="E6" s="52" t="s">
        <v>51</v>
      </c>
      <c r="F6" s="52" t="s">
        <v>56</v>
      </c>
      <c r="G6" s="52" t="s">
        <v>55</v>
      </c>
      <c r="H6" s="52" t="s">
        <v>15</v>
      </c>
      <c r="I6" s="52" t="s">
        <v>58</v>
      </c>
      <c r="J6" s="52" t="s">
        <v>16</v>
      </c>
      <c r="K6" s="52" t="s">
        <v>59</v>
      </c>
      <c r="L6" s="103" t="s">
        <v>99</v>
      </c>
      <c r="M6" s="103" t="s">
        <v>99</v>
      </c>
      <c r="N6" s="103" t="s">
        <v>99</v>
      </c>
      <c r="O6" s="103" t="s">
        <v>99</v>
      </c>
      <c r="P6" s="103" t="s">
        <v>99</v>
      </c>
      <c r="Q6" s="103" t="s">
        <v>99</v>
      </c>
      <c r="R6" s="103" t="s">
        <v>99</v>
      </c>
      <c r="S6" s="103" t="s">
        <v>99</v>
      </c>
      <c r="T6" s="103" t="s">
        <v>99</v>
      </c>
      <c r="U6" s="103" t="s">
        <v>99</v>
      </c>
      <c r="V6" s="103" t="s">
        <v>99</v>
      </c>
      <c r="W6" s="103" t="s">
        <v>99</v>
      </c>
      <c r="X6" s="103" t="s">
        <v>99</v>
      </c>
      <c r="Y6" s="103" t="s">
        <v>99</v>
      </c>
      <c r="Z6" s="103" t="s">
        <v>99</v>
      </c>
      <c r="AA6" s="103" t="s">
        <v>99</v>
      </c>
      <c r="AB6" s="103" t="s">
        <v>99</v>
      </c>
      <c r="AC6" s="103" t="s">
        <v>30</v>
      </c>
      <c r="AD6" s="103"/>
      <c r="AE6" s="103" t="s">
        <v>113</v>
      </c>
      <c r="AF6" s="103" t="s">
        <v>83</v>
      </c>
      <c r="AG6" s="103" t="s">
        <v>83</v>
      </c>
      <c r="AH6" s="103"/>
      <c r="AI6" s="103" t="s">
        <v>99</v>
      </c>
      <c r="AJ6" s="103" t="s">
        <v>99</v>
      </c>
      <c r="AK6" s="103" t="s">
        <v>99</v>
      </c>
      <c r="AL6" s="103" t="s">
        <v>99</v>
      </c>
      <c r="AM6" s="103" t="s">
        <v>99</v>
      </c>
      <c r="AN6" s="103" t="s">
        <v>99</v>
      </c>
      <c r="AO6" s="103" t="s">
        <v>99</v>
      </c>
      <c r="AP6" s="103" t="s">
        <v>99</v>
      </c>
      <c r="AQ6" s="103" t="s">
        <v>99</v>
      </c>
      <c r="AR6" s="103" t="s">
        <v>99</v>
      </c>
      <c r="AS6" s="103" t="s">
        <v>99</v>
      </c>
      <c r="AT6" s="103" t="s">
        <v>99</v>
      </c>
      <c r="AU6" s="103" t="s">
        <v>99</v>
      </c>
      <c r="AV6" s="103" t="s">
        <v>99</v>
      </c>
      <c r="AW6" s="103" t="s">
        <v>99</v>
      </c>
      <c r="AX6" s="103" t="s">
        <v>99</v>
      </c>
      <c r="AY6" s="103" t="s">
        <v>99</v>
      </c>
      <c r="AZ6" s="103" t="s">
        <v>99</v>
      </c>
      <c r="BA6" s="103" t="s">
        <v>99</v>
      </c>
      <c r="BB6" s="103" t="s">
        <v>99</v>
      </c>
      <c r="BC6" s="103" t="s">
        <v>99</v>
      </c>
      <c r="BD6" s="103" t="s">
        <v>99</v>
      </c>
      <c r="BE6" s="103" t="s">
        <v>99</v>
      </c>
      <c r="BF6" s="103" t="s">
        <v>99</v>
      </c>
      <c r="BG6" s="103" t="s">
        <v>99</v>
      </c>
      <c r="BH6" s="103" t="s">
        <v>99</v>
      </c>
      <c r="BI6" s="103" t="s">
        <v>99</v>
      </c>
      <c r="BJ6" s="103" t="s">
        <v>99</v>
      </c>
      <c r="BK6" s="103" t="s">
        <v>99</v>
      </c>
      <c r="BL6" s="103" t="s">
        <v>99</v>
      </c>
      <c r="BM6" s="103" t="s">
        <v>99</v>
      </c>
      <c r="BN6" s="103" t="s">
        <v>99</v>
      </c>
      <c r="BO6" s="103" t="s">
        <v>99</v>
      </c>
      <c r="BP6" s="103" t="s">
        <v>99</v>
      </c>
      <c r="BQ6" s="103" t="s">
        <v>99</v>
      </c>
      <c r="BR6" s="103" t="s">
        <v>99</v>
      </c>
      <c r="BS6" s="103" t="s">
        <v>99</v>
      </c>
      <c r="BT6" s="103" t="s">
        <v>99</v>
      </c>
      <c r="BU6" s="103" t="s">
        <v>99</v>
      </c>
      <c r="BV6" s="103" t="s">
        <v>99</v>
      </c>
      <c r="BW6" s="103" t="s">
        <v>99</v>
      </c>
      <c r="BX6" s="103" t="s">
        <v>99</v>
      </c>
      <c r="BY6" s="103" t="s">
        <v>99</v>
      </c>
      <c r="BZ6" s="103" t="s">
        <v>99</v>
      </c>
      <c r="CA6" s="103" t="s">
        <v>99</v>
      </c>
      <c r="CB6" s="103" t="s">
        <v>99</v>
      </c>
      <c r="CC6" s="103" t="s">
        <v>99</v>
      </c>
      <c r="CD6" s="103" t="s">
        <v>99</v>
      </c>
      <c r="CE6" s="103" t="s">
        <v>99</v>
      </c>
      <c r="CF6" s="103" t="s">
        <v>99</v>
      </c>
      <c r="CG6" s="103" t="s">
        <v>99</v>
      </c>
      <c r="CH6" s="103"/>
      <c r="CI6" s="103" t="s">
        <v>106</v>
      </c>
      <c r="CJ6" s="103" t="s">
        <v>106</v>
      </c>
      <c r="CK6" s="103" t="s">
        <v>106</v>
      </c>
      <c r="CL6" s="103" t="s">
        <v>106</v>
      </c>
      <c r="CM6" s="103" t="s">
        <v>106</v>
      </c>
      <c r="CN6" s="103" t="s">
        <v>106</v>
      </c>
      <c r="CO6" s="103" t="s">
        <v>106</v>
      </c>
      <c r="CP6" s="103" t="s">
        <v>106</v>
      </c>
      <c r="CQ6" s="103" t="s">
        <v>106</v>
      </c>
      <c r="CR6" s="103" t="s">
        <v>106</v>
      </c>
      <c r="CS6" s="103" t="s">
        <v>106</v>
      </c>
      <c r="CT6" s="103" t="s">
        <v>106</v>
      </c>
      <c r="CU6" s="103" t="s">
        <v>106</v>
      </c>
      <c r="CV6" s="103" t="s">
        <v>106</v>
      </c>
      <c r="CW6" s="103" t="s">
        <v>106</v>
      </c>
      <c r="CX6" s="103" t="s">
        <v>106</v>
      </c>
      <c r="CY6" s="103" t="s">
        <v>106</v>
      </c>
      <c r="CZ6" s="103" t="s">
        <v>106</v>
      </c>
      <c r="DA6" s="103" t="s">
        <v>106</v>
      </c>
      <c r="DB6" s="103" t="s">
        <v>106</v>
      </c>
      <c r="DC6" s="103" t="s">
        <v>106</v>
      </c>
      <c r="DD6" s="103" t="s">
        <v>106</v>
      </c>
      <c r="DE6" s="103" t="s">
        <v>106</v>
      </c>
      <c r="DF6" s="103" t="s">
        <v>106</v>
      </c>
      <c r="DG6" s="103" t="s">
        <v>106</v>
      </c>
      <c r="DH6" s="52" t="s">
        <v>76</v>
      </c>
      <c r="DI6" s="52" t="s">
        <v>78</v>
      </c>
      <c r="DJ6" s="54" t="s">
        <v>78</v>
      </c>
      <c r="DK6" s="34"/>
    </row>
    <row r="7" spans="1:115" ht="15" hidden="1" thickBot="1" x14ac:dyDescent="0.45">
      <c r="B7" s="106"/>
      <c r="C7" s="57" t="s">
        <v>52</v>
      </c>
      <c r="D7" s="58" t="s">
        <v>53</v>
      </c>
      <c r="E7" s="59" t="s">
        <v>53</v>
      </c>
      <c r="F7" s="59" t="s">
        <v>53</v>
      </c>
      <c r="G7" s="58" t="s">
        <v>53</v>
      </c>
      <c r="H7" s="59" t="s">
        <v>53</v>
      </c>
      <c r="I7" s="59" t="s">
        <v>53</v>
      </c>
      <c r="J7" s="58" t="s">
        <v>53</v>
      </c>
      <c r="K7" s="59" t="s">
        <v>53</v>
      </c>
      <c r="L7" s="59" t="s">
        <v>54</v>
      </c>
      <c r="M7" s="59"/>
      <c r="N7" s="59" t="s">
        <v>54</v>
      </c>
      <c r="O7" s="59"/>
      <c r="P7" s="59" t="s">
        <v>54</v>
      </c>
      <c r="Q7" s="59"/>
      <c r="R7" s="59" t="s">
        <v>54</v>
      </c>
      <c r="S7" s="59"/>
      <c r="T7" s="59" t="s">
        <v>54</v>
      </c>
      <c r="U7" s="59"/>
      <c r="V7" s="59" t="s">
        <v>54</v>
      </c>
      <c r="W7" s="59"/>
      <c r="X7" s="59" t="s">
        <v>54</v>
      </c>
      <c r="Y7" s="59"/>
      <c r="Z7" s="59" t="s">
        <v>54</v>
      </c>
      <c r="AA7" s="59"/>
      <c r="AB7" s="59" t="s">
        <v>54</v>
      </c>
      <c r="AC7" s="59" t="s">
        <v>54</v>
      </c>
      <c r="AD7" s="59"/>
      <c r="AE7" s="59" t="s">
        <v>54</v>
      </c>
      <c r="AF7" s="59" t="s">
        <v>54</v>
      </c>
      <c r="AG7" s="59" t="s">
        <v>54</v>
      </c>
      <c r="AH7" s="59"/>
      <c r="AI7" s="59" t="s">
        <v>54</v>
      </c>
      <c r="AJ7" s="59"/>
      <c r="AK7" s="59" t="s">
        <v>54</v>
      </c>
      <c r="AL7" s="59"/>
      <c r="AM7" s="59" t="s">
        <v>54</v>
      </c>
      <c r="AN7" s="60"/>
      <c r="AO7" s="59" t="s">
        <v>54</v>
      </c>
      <c r="AP7" s="53"/>
      <c r="AQ7" s="59" t="s">
        <v>54</v>
      </c>
      <c r="AR7" s="59"/>
      <c r="AS7" s="59" t="s">
        <v>54</v>
      </c>
      <c r="AT7" s="59"/>
      <c r="AU7" s="59" t="s">
        <v>54</v>
      </c>
      <c r="AV7" s="59"/>
      <c r="AW7" s="59" t="s">
        <v>54</v>
      </c>
      <c r="AX7" s="59"/>
      <c r="AY7" s="59" t="s">
        <v>54</v>
      </c>
      <c r="AZ7" s="59"/>
      <c r="BA7" s="59" t="s">
        <v>54</v>
      </c>
      <c r="BB7" s="59"/>
      <c r="BC7" s="59" t="s">
        <v>54</v>
      </c>
      <c r="BD7" s="59"/>
      <c r="BE7" s="59" t="s">
        <v>54</v>
      </c>
      <c r="BF7" s="59"/>
      <c r="BG7" s="59" t="s">
        <v>54</v>
      </c>
      <c r="BH7" s="59"/>
      <c r="BI7" s="59" t="s">
        <v>54</v>
      </c>
      <c r="BJ7" s="59"/>
      <c r="BK7" s="59" t="s">
        <v>54</v>
      </c>
      <c r="BL7" s="59"/>
      <c r="BM7" s="59" t="s">
        <v>54</v>
      </c>
      <c r="BN7" s="59"/>
      <c r="BO7" s="59" t="s">
        <v>54</v>
      </c>
      <c r="BP7" s="59"/>
      <c r="BQ7" s="59" t="s">
        <v>54</v>
      </c>
      <c r="BR7" s="59"/>
      <c r="BS7" s="59" t="s">
        <v>54</v>
      </c>
      <c r="BT7" s="59"/>
      <c r="BU7" s="59" t="s">
        <v>54</v>
      </c>
      <c r="BV7" s="59"/>
      <c r="BW7" s="59" t="s">
        <v>54</v>
      </c>
      <c r="BX7" s="59"/>
      <c r="BY7" s="59" t="s">
        <v>54</v>
      </c>
      <c r="BZ7" s="59"/>
      <c r="CA7" s="59" t="s">
        <v>54</v>
      </c>
      <c r="CB7" s="59"/>
      <c r="CC7" s="59" t="s">
        <v>54</v>
      </c>
      <c r="CD7" s="59"/>
      <c r="CE7" s="59" t="s">
        <v>54</v>
      </c>
      <c r="CF7" s="61"/>
      <c r="CG7" s="61" t="s">
        <v>54</v>
      </c>
      <c r="CH7" s="61" t="s">
        <v>54</v>
      </c>
      <c r="CI7" s="61" t="s">
        <v>54</v>
      </c>
      <c r="CJ7" s="61" t="s">
        <v>54</v>
      </c>
      <c r="CK7" s="61" t="s">
        <v>54</v>
      </c>
      <c r="CL7" s="61" t="s">
        <v>54</v>
      </c>
      <c r="CM7" s="61" t="s">
        <v>54</v>
      </c>
      <c r="CN7" s="61" t="s">
        <v>54</v>
      </c>
      <c r="CO7" s="61" t="s">
        <v>54</v>
      </c>
      <c r="CP7" s="61" t="s">
        <v>54</v>
      </c>
      <c r="CQ7" s="61" t="s">
        <v>54</v>
      </c>
      <c r="CR7" s="61" t="s">
        <v>54</v>
      </c>
      <c r="CS7" s="61" t="s">
        <v>54</v>
      </c>
      <c r="CT7" s="61" t="s">
        <v>54</v>
      </c>
      <c r="CU7" s="61" t="s">
        <v>54</v>
      </c>
      <c r="CV7" s="61" t="s">
        <v>54</v>
      </c>
      <c r="CW7" s="61" t="s">
        <v>54</v>
      </c>
      <c r="CX7" s="61" t="s">
        <v>54</v>
      </c>
      <c r="CY7" s="61" t="s">
        <v>54</v>
      </c>
      <c r="CZ7" s="61" t="s">
        <v>54</v>
      </c>
      <c r="DA7" s="61" t="s">
        <v>54</v>
      </c>
      <c r="DB7" s="61" t="s">
        <v>54</v>
      </c>
      <c r="DC7" s="61" t="s">
        <v>54</v>
      </c>
      <c r="DD7" s="61" t="s">
        <v>54</v>
      </c>
      <c r="DE7" s="61" t="s">
        <v>54</v>
      </c>
      <c r="DF7" s="61" t="s">
        <v>54</v>
      </c>
      <c r="DG7" s="61" t="s">
        <v>54</v>
      </c>
      <c r="DH7" s="62" t="s">
        <v>53</v>
      </c>
      <c r="DI7" s="63"/>
      <c r="DJ7" s="64"/>
      <c r="DK7" s="34"/>
    </row>
    <row r="8" spans="1:115" ht="20.25" hidden="1" customHeight="1" thickBot="1" x14ac:dyDescent="0.45">
      <c r="B8" s="107"/>
      <c r="C8" s="65"/>
      <c r="D8" s="66"/>
      <c r="E8" s="66"/>
      <c r="F8" s="66"/>
      <c r="G8" s="66"/>
      <c r="H8" s="66"/>
      <c r="I8" s="66"/>
      <c r="J8" s="66"/>
      <c r="K8" s="66"/>
      <c r="L8" s="66"/>
      <c r="M8" s="66">
        <v>1</v>
      </c>
      <c r="N8" s="66"/>
      <c r="O8" s="66">
        <v>2</v>
      </c>
      <c r="P8" s="66"/>
      <c r="Q8" s="66">
        <v>3</v>
      </c>
      <c r="R8" s="66"/>
      <c r="S8" s="66">
        <v>4</v>
      </c>
      <c r="T8" s="66"/>
      <c r="U8" s="66">
        <v>5</v>
      </c>
      <c r="V8" s="66"/>
      <c r="W8" s="66">
        <v>6</v>
      </c>
      <c r="X8" s="66"/>
      <c r="Y8" s="66">
        <v>7</v>
      </c>
      <c r="Z8" s="66"/>
      <c r="AA8" s="66">
        <v>8</v>
      </c>
      <c r="AB8" s="66"/>
      <c r="AC8" s="66"/>
      <c r="AD8" s="66">
        <v>9</v>
      </c>
      <c r="AE8" s="66"/>
      <c r="AF8" s="66"/>
      <c r="AG8" s="66"/>
      <c r="AH8" s="66">
        <v>10</v>
      </c>
      <c r="AI8" s="66"/>
      <c r="AJ8" s="66">
        <v>11</v>
      </c>
      <c r="AK8" s="66"/>
      <c r="AL8" s="66">
        <v>12</v>
      </c>
      <c r="AM8" s="66"/>
      <c r="AN8" s="66">
        <v>13</v>
      </c>
      <c r="AO8" s="66"/>
      <c r="AP8" s="66">
        <v>14</v>
      </c>
      <c r="AQ8" s="66"/>
      <c r="AR8" s="66">
        <v>15</v>
      </c>
      <c r="AS8" s="66"/>
      <c r="AT8" s="66">
        <v>16</v>
      </c>
      <c r="AU8" s="66"/>
      <c r="AV8" s="66">
        <v>17</v>
      </c>
      <c r="AW8" s="66"/>
      <c r="AX8" s="66">
        <v>18</v>
      </c>
      <c r="AY8" s="66"/>
      <c r="AZ8" s="66">
        <v>19</v>
      </c>
      <c r="BA8" s="66"/>
      <c r="BB8" s="66">
        <v>20</v>
      </c>
      <c r="BC8" s="66"/>
      <c r="BD8" s="66">
        <v>21</v>
      </c>
      <c r="BE8" s="66"/>
      <c r="BF8" s="66">
        <v>22</v>
      </c>
      <c r="BG8" s="66"/>
      <c r="BH8" s="66">
        <v>23</v>
      </c>
      <c r="BI8" s="66"/>
      <c r="BJ8" s="66">
        <v>24</v>
      </c>
      <c r="BK8" s="66"/>
      <c r="BL8" s="66">
        <v>25</v>
      </c>
      <c r="BM8" s="66"/>
      <c r="BN8" s="66">
        <v>26</v>
      </c>
      <c r="BO8" s="66"/>
      <c r="BP8" s="66">
        <v>27</v>
      </c>
      <c r="BQ8" s="66"/>
      <c r="BR8" s="66">
        <v>28</v>
      </c>
      <c r="BS8" s="66"/>
      <c r="BT8" s="66">
        <v>29</v>
      </c>
      <c r="BU8" s="66"/>
      <c r="BV8" s="66">
        <v>30</v>
      </c>
      <c r="BW8" s="66"/>
      <c r="BX8" s="66">
        <v>31</v>
      </c>
      <c r="BY8" s="66"/>
      <c r="BZ8" s="66">
        <v>32</v>
      </c>
      <c r="CA8" s="66"/>
      <c r="CB8" s="66">
        <v>33</v>
      </c>
      <c r="CC8" s="66"/>
      <c r="CD8" s="66">
        <v>34</v>
      </c>
      <c r="CE8" s="66"/>
      <c r="CF8" s="66">
        <v>35</v>
      </c>
      <c r="CG8" s="66"/>
      <c r="CH8" s="66">
        <v>36</v>
      </c>
      <c r="CI8" s="66"/>
      <c r="CJ8" s="66">
        <v>37</v>
      </c>
      <c r="CK8" s="66"/>
      <c r="CL8" s="66">
        <v>38</v>
      </c>
      <c r="CM8" s="66"/>
      <c r="CN8" s="66">
        <v>39</v>
      </c>
      <c r="CO8" s="66"/>
      <c r="CP8" s="66">
        <v>40</v>
      </c>
      <c r="CQ8" s="66"/>
      <c r="CR8" s="66">
        <v>41</v>
      </c>
      <c r="CS8" s="66"/>
      <c r="CT8" s="66">
        <v>42</v>
      </c>
      <c r="CU8" s="66"/>
      <c r="CV8" s="66">
        <v>43</v>
      </c>
      <c r="CW8" s="66"/>
      <c r="CX8" s="66">
        <v>44</v>
      </c>
      <c r="CY8" s="66"/>
      <c r="CZ8" s="66">
        <v>45</v>
      </c>
      <c r="DA8" s="66"/>
      <c r="DB8" s="66">
        <v>46</v>
      </c>
      <c r="DC8" s="66"/>
      <c r="DD8" s="66">
        <v>47</v>
      </c>
      <c r="DE8" s="66"/>
      <c r="DF8" s="66">
        <v>48</v>
      </c>
      <c r="DG8" s="66"/>
      <c r="DH8" s="67"/>
      <c r="DI8" s="67"/>
      <c r="DJ8" s="67"/>
      <c r="DK8" s="34">
        <v>49</v>
      </c>
    </row>
    <row r="9" spans="1:115" ht="18.899999999999999" thickBot="1" x14ac:dyDescent="0.55000000000000004">
      <c r="B9" s="48" t="s">
        <v>69</v>
      </c>
      <c r="C9" s="108" t="s">
        <v>31</v>
      </c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34"/>
    </row>
    <row r="10" spans="1:115" x14ac:dyDescent="0.4">
      <c r="B10" s="33" t="s">
        <v>120</v>
      </c>
      <c r="C10" s="68" t="s">
        <v>85</v>
      </c>
      <c r="D10" s="69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>
        <v>267</v>
      </c>
      <c r="AF10" s="70">
        <v>33</v>
      </c>
      <c r="AG10" s="70">
        <v>50</v>
      </c>
      <c r="AH10" s="70" t="e">
        <f>3*#REF!</f>
        <v>#REF!</v>
      </c>
      <c r="AI10" s="70">
        <f>3*1</f>
        <v>3</v>
      </c>
      <c r="AJ10" s="70">
        <f>1*1</f>
        <v>1</v>
      </c>
      <c r="AK10" s="70">
        <v>680</v>
      </c>
      <c r="AL10" s="70">
        <f>4*1</f>
        <v>4</v>
      </c>
      <c r="AM10" s="70">
        <v>156</v>
      </c>
      <c r="AN10" s="70">
        <f>4*2</f>
        <v>8</v>
      </c>
      <c r="AO10" s="70">
        <v>58</v>
      </c>
      <c r="AP10" s="70">
        <f>2*1</f>
        <v>2</v>
      </c>
      <c r="AQ10" s="70">
        <v>33</v>
      </c>
      <c r="AR10" s="70">
        <f>1*1</f>
        <v>1</v>
      </c>
      <c r="AS10" s="70">
        <v>20</v>
      </c>
      <c r="AT10" s="70">
        <f>1*4</f>
        <v>4</v>
      </c>
      <c r="AU10" s="70">
        <v>325</v>
      </c>
      <c r="AV10" s="70">
        <f>3*1</f>
        <v>3</v>
      </c>
      <c r="AW10" s="70">
        <v>121.2</v>
      </c>
      <c r="AX10" s="70" t="e">
        <f>2*#REF!</f>
        <v>#REF!</v>
      </c>
      <c r="AY10" s="70">
        <v>22</v>
      </c>
      <c r="AZ10" s="70">
        <f>1*3</f>
        <v>3</v>
      </c>
      <c r="BA10" s="70">
        <v>350</v>
      </c>
      <c r="BB10" s="70">
        <f>3*3</f>
        <v>9</v>
      </c>
      <c r="BC10" s="70">
        <v>140</v>
      </c>
      <c r="BD10" s="70" t="e">
        <f>2*#REF!</f>
        <v>#REF!</v>
      </c>
      <c r="BE10" s="70">
        <v>16</v>
      </c>
      <c r="BF10" s="70">
        <f>1*4</f>
        <v>4</v>
      </c>
      <c r="BG10" s="70">
        <v>15</v>
      </c>
      <c r="BH10" s="70" t="e">
        <f>1*#REF!</f>
        <v>#REF!</v>
      </c>
      <c r="BI10" s="70">
        <v>15</v>
      </c>
      <c r="BJ10" s="70" t="e">
        <f>#REF!*1</f>
        <v>#REF!</v>
      </c>
      <c r="BK10" s="70">
        <v>18</v>
      </c>
      <c r="BL10" s="70" t="e">
        <f>#REF!*1</f>
        <v>#REF!</v>
      </c>
      <c r="BM10" s="70">
        <v>21</v>
      </c>
      <c r="BN10" s="70" t="e">
        <f>#REF!*1</f>
        <v>#REF!</v>
      </c>
      <c r="BO10" s="70">
        <v>21</v>
      </c>
      <c r="BP10" s="70" t="e">
        <f>#REF!*1</f>
        <v>#REF!</v>
      </c>
      <c r="BQ10" s="70">
        <v>24</v>
      </c>
      <c r="BR10" s="70" t="e">
        <f>#REF!*1</f>
        <v>#REF!</v>
      </c>
      <c r="BS10" s="70">
        <v>37</v>
      </c>
      <c r="BT10" s="70" t="e">
        <f>#REF!*1</f>
        <v>#REF!</v>
      </c>
      <c r="BU10" s="70">
        <v>318</v>
      </c>
      <c r="BV10" s="70" t="e">
        <f>#REF!*3</f>
        <v>#REF!</v>
      </c>
      <c r="BW10" s="70">
        <v>377</v>
      </c>
      <c r="BX10" s="70" t="e">
        <f>#REF!*3</f>
        <v>#REF!</v>
      </c>
      <c r="BY10" s="70">
        <v>409</v>
      </c>
      <c r="BZ10" s="70" t="e">
        <f>#REF!*3</f>
        <v>#REF!</v>
      </c>
      <c r="CA10" s="70">
        <v>436</v>
      </c>
      <c r="CB10" s="70" t="e">
        <f>#REF!*3</f>
        <v>#REF!</v>
      </c>
      <c r="CC10" s="70">
        <v>538</v>
      </c>
      <c r="CD10" s="70" t="e">
        <f>#REF!*3</f>
        <v>#REF!</v>
      </c>
      <c r="CE10" s="70">
        <v>560</v>
      </c>
      <c r="CF10" s="70" t="e">
        <f>#REF!*4</f>
        <v>#REF!</v>
      </c>
      <c r="CG10" s="70">
        <v>424.5</v>
      </c>
      <c r="CH10" s="70" t="e">
        <f>#REF!*3</f>
        <v>#REF!</v>
      </c>
      <c r="CI10" s="70">
        <v>32</v>
      </c>
      <c r="CJ10" s="70" t="e">
        <f>#REF!*1</f>
        <v>#REF!</v>
      </c>
      <c r="CK10" s="70">
        <v>22</v>
      </c>
      <c r="CL10" s="70" t="e">
        <f>#REF!*1</f>
        <v>#REF!</v>
      </c>
      <c r="CM10" s="70">
        <v>27</v>
      </c>
      <c r="CN10" s="70" t="e">
        <f>#REF!*1</f>
        <v>#REF!</v>
      </c>
      <c r="CO10" s="70">
        <v>18</v>
      </c>
      <c r="CP10" s="70" t="e">
        <f>#REF!*1</f>
        <v>#REF!</v>
      </c>
      <c r="CQ10" s="70">
        <v>66</v>
      </c>
      <c r="CR10" s="70" t="e">
        <f>#REF!*2</f>
        <v>#REF!</v>
      </c>
      <c r="CS10" s="70">
        <v>64</v>
      </c>
      <c r="CT10" s="70" t="e">
        <f>#REF!*2</f>
        <v>#REF!</v>
      </c>
      <c r="CU10" s="70">
        <v>22</v>
      </c>
      <c r="CV10" s="70" t="e">
        <f>#REF!*1</f>
        <v>#REF!</v>
      </c>
      <c r="CW10" s="70">
        <v>21</v>
      </c>
      <c r="CX10" s="70" t="e">
        <f>#REF!*1</f>
        <v>#REF!</v>
      </c>
      <c r="CY10" s="70">
        <v>49</v>
      </c>
      <c r="CZ10" s="70" t="e">
        <f>#REF!*2</f>
        <v>#REF!</v>
      </c>
      <c r="DA10" s="70">
        <v>29</v>
      </c>
      <c r="DB10" s="70" t="e">
        <f>1*#REF!</f>
        <v>#REF!</v>
      </c>
      <c r="DC10" s="70">
        <v>27</v>
      </c>
      <c r="DD10" s="70" t="e">
        <f>#REF!*1</f>
        <v>#REF!</v>
      </c>
      <c r="DE10" s="70">
        <v>19</v>
      </c>
      <c r="DF10" s="70" t="e">
        <f>#REF!*1</f>
        <v>#REF!</v>
      </c>
      <c r="DG10" s="70">
        <v>23</v>
      </c>
      <c r="DH10" s="70">
        <v>1330</v>
      </c>
      <c r="DI10" s="70">
        <v>360</v>
      </c>
      <c r="DJ10" s="71">
        <v>250</v>
      </c>
      <c r="DK10" s="34" t="e">
        <f>#REF!*1</f>
        <v>#REF!</v>
      </c>
    </row>
    <row r="11" spans="1:115" x14ac:dyDescent="0.4">
      <c r="B11" s="27" t="s">
        <v>120</v>
      </c>
      <c r="C11" s="68" t="s">
        <v>0</v>
      </c>
      <c r="D11" s="69">
        <v>6.7</v>
      </c>
      <c r="E11" s="69">
        <v>7.2</v>
      </c>
      <c r="F11" s="69">
        <v>6.7</v>
      </c>
      <c r="G11" s="69">
        <v>6.4</v>
      </c>
      <c r="H11" s="69">
        <v>8.5</v>
      </c>
      <c r="I11" s="69">
        <v>7.5</v>
      </c>
      <c r="J11" s="69">
        <v>6.5</v>
      </c>
      <c r="K11" s="69">
        <v>6.7</v>
      </c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69"/>
      <c r="AE11" s="69">
        <v>8.1</v>
      </c>
      <c r="AF11" s="69">
        <v>6.4</v>
      </c>
      <c r="AG11" s="69">
        <v>6.5</v>
      </c>
      <c r="AH11" s="69" t="e">
        <f>#REF!*1</f>
        <v>#REF!</v>
      </c>
      <c r="AI11" s="69">
        <v>6.25</v>
      </c>
      <c r="AJ11" s="69">
        <f>2*1</f>
        <v>2</v>
      </c>
      <c r="AK11" s="69">
        <v>9.58</v>
      </c>
      <c r="AL11" s="70">
        <f>4*1</f>
        <v>4</v>
      </c>
      <c r="AM11" s="69">
        <v>9.24</v>
      </c>
      <c r="AN11" s="70">
        <f>4*5</f>
        <v>20</v>
      </c>
      <c r="AO11" s="69">
        <v>7</v>
      </c>
      <c r="AP11" s="70">
        <f>1*1</f>
        <v>1</v>
      </c>
      <c r="AQ11" s="69">
        <v>8</v>
      </c>
      <c r="AR11" s="70">
        <f t="shared" ref="AR11:AR13" si="0">1*1</f>
        <v>1</v>
      </c>
      <c r="AS11" s="69">
        <v>6.8</v>
      </c>
      <c r="AT11" s="69">
        <f>1*4</f>
        <v>4</v>
      </c>
      <c r="AU11" s="69">
        <v>9.5</v>
      </c>
      <c r="AV11" s="69">
        <f>4*1</f>
        <v>4</v>
      </c>
      <c r="AW11" s="69">
        <v>5.36</v>
      </c>
      <c r="AX11" s="69" t="e">
        <f>4*#REF!</f>
        <v>#REF!</v>
      </c>
      <c r="AY11" s="69">
        <v>6.2</v>
      </c>
      <c r="AZ11" s="69">
        <f>2*3</f>
        <v>6</v>
      </c>
      <c r="BA11" s="69">
        <v>9.8000000000000007</v>
      </c>
      <c r="BB11" s="69">
        <f>4*3</f>
        <v>12</v>
      </c>
      <c r="BC11" s="69">
        <v>8.6</v>
      </c>
      <c r="BD11" s="69">
        <f>2*3</f>
        <v>6</v>
      </c>
      <c r="BE11" s="69">
        <v>6.97</v>
      </c>
      <c r="BF11" s="70">
        <f>1*4</f>
        <v>4</v>
      </c>
      <c r="BG11" s="69">
        <v>7.4</v>
      </c>
      <c r="BH11" s="70" t="e">
        <f>1*#REF!</f>
        <v>#REF!</v>
      </c>
      <c r="BI11" s="69">
        <v>7.4</v>
      </c>
      <c r="BJ11" s="70" t="e">
        <f>#REF!*1</f>
        <v>#REF!</v>
      </c>
      <c r="BK11" s="69">
        <v>7.3</v>
      </c>
      <c r="BL11" s="70" t="e">
        <f>#REF!*1</f>
        <v>#REF!</v>
      </c>
      <c r="BM11" s="69">
        <v>7.3</v>
      </c>
      <c r="BN11" s="70" t="e">
        <f>#REF!*1</f>
        <v>#REF!</v>
      </c>
      <c r="BO11" s="69">
        <v>7</v>
      </c>
      <c r="BP11" s="70" t="e">
        <f>#REF!*1</f>
        <v>#REF!</v>
      </c>
      <c r="BQ11" s="69">
        <v>7.4</v>
      </c>
      <c r="BR11" s="70" t="e">
        <f>#REF!*1</f>
        <v>#REF!</v>
      </c>
      <c r="BS11" s="69">
        <v>7.4</v>
      </c>
      <c r="BT11" s="70" t="e">
        <f>#REF!*1</f>
        <v>#REF!</v>
      </c>
      <c r="BU11" s="69">
        <v>10.7</v>
      </c>
      <c r="BV11" s="70" t="e">
        <f>#REF!*4</f>
        <v>#REF!</v>
      </c>
      <c r="BW11" s="69">
        <v>10.7</v>
      </c>
      <c r="BX11" s="70" t="e">
        <f>#REF!*4</f>
        <v>#REF!</v>
      </c>
      <c r="BY11" s="69">
        <v>10.5</v>
      </c>
      <c r="BZ11" s="70" t="e">
        <f>#REF!*4</f>
        <v>#REF!</v>
      </c>
      <c r="CA11" s="69">
        <v>10.7</v>
      </c>
      <c r="CB11" s="70" t="e">
        <f>#REF!*4</f>
        <v>#REF!</v>
      </c>
      <c r="CC11" s="69">
        <v>10.6</v>
      </c>
      <c r="CD11" s="70" t="e">
        <f>#REF!*3</f>
        <v>#REF!</v>
      </c>
      <c r="CE11" s="69">
        <v>10.4</v>
      </c>
      <c r="CF11" s="70" t="e">
        <f>#REF!*4</f>
        <v>#REF!</v>
      </c>
      <c r="CG11" s="69">
        <v>9.34</v>
      </c>
      <c r="CH11" s="70" t="e">
        <f>#REF!*4</f>
        <v>#REF!</v>
      </c>
      <c r="CI11" s="69">
        <v>6.7</v>
      </c>
      <c r="CJ11" s="70" t="e">
        <f>#REF!*1</f>
        <v>#REF!</v>
      </c>
      <c r="CK11" s="69">
        <v>6.3</v>
      </c>
      <c r="CL11" s="70" t="e">
        <f>#REF!*2</f>
        <v>#REF!</v>
      </c>
      <c r="CM11" s="69">
        <v>6.9</v>
      </c>
      <c r="CN11" s="70" t="e">
        <f>#REF!*1</f>
        <v>#REF!</v>
      </c>
      <c r="CO11" s="69">
        <v>8.9</v>
      </c>
      <c r="CP11" s="70" t="e">
        <f>#REF!*2</f>
        <v>#REF!</v>
      </c>
      <c r="CQ11" s="69">
        <v>7.4</v>
      </c>
      <c r="CR11" s="70" t="e">
        <f>#REF!*1</f>
        <v>#REF!</v>
      </c>
      <c r="CS11" s="69">
        <v>8.5</v>
      </c>
      <c r="CT11" s="70" t="e">
        <f>#REF!*2</f>
        <v>#REF!</v>
      </c>
      <c r="CU11" s="69">
        <v>9.1999999999999993</v>
      </c>
      <c r="CV11" s="70" t="e">
        <f>#REF!*4</f>
        <v>#REF!</v>
      </c>
      <c r="CW11" s="69">
        <v>7</v>
      </c>
      <c r="CX11" s="70" t="e">
        <f>#REF!*1</f>
        <v>#REF!</v>
      </c>
      <c r="CY11" s="69">
        <v>6.8</v>
      </c>
      <c r="CZ11" s="70" t="e">
        <f>#REF!*1</f>
        <v>#REF!</v>
      </c>
      <c r="DA11" s="69">
        <v>7.7</v>
      </c>
      <c r="DB11" s="70" t="e">
        <f>1*#REF!</f>
        <v>#REF!</v>
      </c>
      <c r="DC11" s="69">
        <v>6.4</v>
      </c>
      <c r="DD11" s="70" t="e">
        <f>#REF!*2</f>
        <v>#REF!</v>
      </c>
      <c r="DE11" s="69">
        <v>7.6</v>
      </c>
      <c r="DF11" s="70" t="e">
        <f>#REF!*1</f>
        <v>#REF!</v>
      </c>
      <c r="DG11" s="69">
        <v>7.5</v>
      </c>
      <c r="DH11" s="69">
        <v>9.9</v>
      </c>
      <c r="DI11" s="69">
        <v>7.5</v>
      </c>
      <c r="DJ11" s="72">
        <v>7.7</v>
      </c>
      <c r="DK11" s="34" t="e">
        <f>#REF!*1</f>
        <v>#REF!</v>
      </c>
    </row>
    <row r="12" spans="1:115" hidden="1" x14ac:dyDescent="0.4">
      <c r="A12" s="18"/>
      <c r="B12" s="24" t="s">
        <v>61</v>
      </c>
      <c r="C12" s="73" t="s">
        <v>108</v>
      </c>
      <c r="D12" s="74"/>
      <c r="E12" s="75"/>
      <c r="F12" s="76"/>
      <c r="G12" s="77"/>
      <c r="H12" s="75"/>
      <c r="I12" s="74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4"/>
      <c r="AG12" s="74"/>
      <c r="AH12" s="74"/>
      <c r="AI12" s="75"/>
      <c r="AJ12" s="77"/>
      <c r="AK12" s="77"/>
      <c r="AL12" s="77"/>
      <c r="AM12" s="75"/>
      <c r="AN12" s="77"/>
      <c r="AO12" s="77"/>
      <c r="AP12" s="70"/>
      <c r="AQ12" s="77"/>
      <c r="AR12" s="70">
        <f t="shared" si="0"/>
        <v>1</v>
      </c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0" t="e">
        <f>1*#REF!</f>
        <v>#REF!</v>
      </c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5" t="s">
        <v>70</v>
      </c>
      <c r="CJ12" s="70" t="e">
        <f>#REF!*1</f>
        <v>#REF!</v>
      </c>
      <c r="CK12" s="75">
        <v>17.600000000000001</v>
      </c>
      <c r="CL12" s="70" t="e">
        <f>#REF!*1</f>
        <v>#REF!</v>
      </c>
      <c r="CM12" s="75">
        <v>24</v>
      </c>
      <c r="CN12" s="70" t="e">
        <f>#REF!*1</f>
        <v>#REF!</v>
      </c>
      <c r="CO12" s="75">
        <v>16.399999999999999</v>
      </c>
      <c r="CP12" s="70" t="e">
        <f>#REF!*1</f>
        <v>#REF!</v>
      </c>
      <c r="CQ12" s="75">
        <v>19</v>
      </c>
      <c r="CR12" s="70" t="e">
        <f>#REF!*2</f>
        <v>#REF!</v>
      </c>
      <c r="CS12" s="75">
        <v>24.5</v>
      </c>
      <c r="CT12" s="70" t="e">
        <f>#REF!*2</f>
        <v>#REF!</v>
      </c>
      <c r="CU12" s="78">
        <v>17</v>
      </c>
      <c r="CV12" s="70" t="e">
        <f>#REF!*1</f>
        <v>#REF!</v>
      </c>
      <c r="CW12" s="78">
        <v>15.8</v>
      </c>
      <c r="CX12" s="70" t="e">
        <f>#REF!*1</f>
        <v>#REF!</v>
      </c>
      <c r="CY12" s="78">
        <v>20.9</v>
      </c>
      <c r="CZ12" s="70" t="e">
        <f>#REF!*1</f>
        <v>#REF!</v>
      </c>
      <c r="DA12" s="78">
        <v>18.3</v>
      </c>
      <c r="DB12" s="70" t="e">
        <f>1*#REF!</f>
        <v>#REF!</v>
      </c>
      <c r="DC12" s="78">
        <v>28.4</v>
      </c>
      <c r="DD12" s="70" t="e">
        <f>#REF!*1</f>
        <v>#REF!</v>
      </c>
      <c r="DE12" s="78"/>
      <c r="DF12" s="79"/>
      <c r="DG12" s="79"/>
      <c r="DH12" s="78"/>
      <c r="DI12" s="78"/>
      <c r="DJ12" s="79"/>
      <c r="DK12" s="34" t="e">
        <f>#REF!*1</f>
        <v>#REF!</v>
      </c>
    </row>
    <row r="13" spans="1:115" hidden="1" x14ac:dyDescent="0.4">
      <c r="A13" s="18"/>
      <c r="B13" s="27" t="s">
        <v>62</v>
      </c>
      <c r="C13" s="73" t="s">
        <v>72</v>
      </c>
      <c r="D13" s="69">
        <v>120.7</v>
      </c>
      <c r="E13" s="70">
        <v>66.3</v>
      </c>
      <c r="F13" s="70">
        <v>80</v>
      </c>
      <c r="G13" s="70">
        <v>331</v>
      </c>
      <c r="H13" s="70">
        <v>680</v>
      </c>
      <c r="I13" s="70">
        <v>159.69999999999999</v>
      </c>
      <c r="J13" s="70">
        <v>103.3</v>
      </c>
      <c r="K13" s="70">
        <v>139.30000000000001</v>
      </c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>
        <v>358</v>
      </c>
      <c r="AH13" s="70"/>
      <c r="AI13" s="70">
        <v>3589</v>
      </c>
      <c r="AJ13" s="70"/>
      <c r="AK13" s="70">
        <v>736</v>
      </c>
      <c r="AL13" s="70"/>
      <c r="AM13" s="70">
        <v>504</v>
      </c>
      <c r="AN13" s="70"/>
      <c r="AO13" s="70">
        <v>1110</v>
      </c>
      <c r="AP13" s="70"/>
      <c r="AQ13" s="70">
        <v>389</v>
      </c>
      <c r="AR13" s="70">
        <f t="shared" si="0"/>
        <v>1</v>
      </c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>
        <v>114</v>
      </c>
      <c r="BF13" s="70"/>
      <c r="BG13" s="70"/>
      <c r="BH13" s="70" t="e">
        <f>1*#REF!</f>
        <v>#REF!</v>
      </c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>
        <v>4211.5</v>
      </c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>
        <v>2717</v>
      </c>
      <c r="CH13" s="70"/>
      <c r="CI13" s="70">
        <v>160</v>
      </c>
      <c r="CJ13" s="70" t="e">
        <f>#REF!*1</f>
        <v>#REF!</v>
      </c>
      <c r="CK13" s="70">
        <v>220</v>
      </c>
      <c r="CL13" s="70" t="e">
        <f>#REF!*1</f>
        <v>#REF!</v>
      </c>
      <c r="CM13" s="70">
        <v>170</v>
      </c>
      <c r="CN13" s="70" t="e">
        <f>#REF!*1</f>
        <v>#REF!</v>
      </c>
      <c r="CO13" s="70">
        <v>230</v>
      </c>
      <c r="CP13" s="70" t="e">
        <f>#REF!*1</f>
        <v>#REF!</v>
      </c>
      <c r="CQ13" s="70">
        <v>290</v>
      </c>
      <c r="CR13" s="70" t="e">
        <f>#REF!*2</f>
        <v>#REF!</v>
      </c>
      <c r="CS13" s="70">
        <v>310</v>
      </c>
      <c r="CT13" s="70" t="e">
        <f>#REF!*2</f>
        <v>#REF!</v>
      </c>
      <c r="CU13" s="70">
        <v>90</v>
      </c>
      <c r="CV13" s="70" t="e">
        <f>#REF!*1</f>
        <v>#REF!</v>
      </c>
      <c r="CW13" s="70">
        <v>120</v>
      </c>
      <c r="CX13" s="70" t="e">
        <f>#REF!*1</f>
        <v>#REF!</v>
      </c>
      <c r="CY13" s="70">
        <v>180</v>
      </c>
      <c r="CZ13" s="70" t="e">
        <f>#REF!*1</f>
        <v>#REF!</v>
      </c>
      <c r="DA13" s="70">
        <v>150</v>
      </c>
      <c r="DB13" s="70" t="e">
        <f>1*#REF!</f>
        <v>#REF!</v>
      </c>
      <c r="DC13" s="70">
        <v>200</v>
      </c>
      <c r="DD13" s="70" t="e">
        <f>#REF!*1</f>
        <v>#REF!</v>
      </c>
      <c r="DE13" s="70">
        <v>108</v>
      </c>
      <c r="DF13" s="71"/>
      <c r="DG13" s="71">
        <v>141</v>
      </c>
      <c r="DH13" s="70"/>
      <c r="DI13" s="70"/>
      <c r="DJ13" s="71"/>
      <c r="DK13" s="34" t="e">
        <f>#REF!*1</f>
        <v>#REF!</v>
      </c>
    </row>
    <row r="14" spans="1:115" ht="15" thickBot="1" x14ac:dyDescent="0.45">
      <c r="A14" s="18"/>
      <c r="B14" s="27" t="s">
        <v>120</v>
      </c>
      <c r="C14" s="80" t="s">
        <v>121</v>
      </c>
      <c r="D14" s="74"/>
      <c r="E14" s="75"/>
      <c r="F14" s="76"/>
      <c r="G14" s="77"/>
      <c r="H14" s="75"/>
      <c r="I14" s="74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4"/>
      <c r="AG14" s="74"/>
      <c r="AH14" s="74"/>
      <c r="AI14" s="75"/>
      <c r="AJ14" s="77"/>
      <c r="AK14" s="77"/>
      <c r="AL14" s="77"/>
      <c r="AM14" s="75"/>
      <c r="AN14" s="77"/>
      <c r="AO14" s="77">
        <v>377</v>
      </c>
      <c r="AP14" s="70">
        <f>1*5</f>
        <v>5</v>
      </c>
      <c r="AQ14" s="77">
        <v>270</v>
      </c>
      <c r="AR14" s="70">
        <f>1*3</f>
        <v>3</v>
      </c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0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0">
        <v>4492</v>
      </c>
      <c r="CJ14" s="70" t="e">
        <f>#REF!*4</f>
        <v>#REF!</v>
      </c>
      <c r="CK14" s="70">
        <v>125</v>
      </c>
      <c r="CL14" s="70" t="e">
        <f>#REF!*4</f>
        <v>#REF!</v>
      </c>
      <c r="CM14" s="70">
        <v>63</v>
      </c>
      <c r="CN14" s="70" t="e">
        <f>#REF!*2</f>
        <v>#REF!</v>
      </c>
      <c r="CO14" s="70">
        <v>1920</v>
      </c>
      <c r="CP14" s="70" t="e">
        <f>#REF!*4</f>
        <v>#REF!</v>
      </c>
      <c r="CQ14" s="70">
        <v>7613</v>
      </c>
      <c r="CR14" s="70" t="e">
        <f>#REF!*4</f>
        <v>#REF!</v>
      </c>
      <c r="CS14" s="70">
        <v>632</v>
      </c>
      <c r="CT14" s="70" t="e">
        <f>#REF!*4</f>
        <v>#REF!</v>
      </c>
      <c r="CU14" s="70">
        <v>1136</v>
      </c>
      <c r="CV14" s="70" t="e">
        <f>#REF!*4</f>
        <v>#REF!</v>
      </c>
      <c r="CW14" s="70">
        <v>189</v>
      </c>
      <c r="CX14" s="70" t="e">
        <f>#REF!*4</f>
        <v>#REF!</v>
      </c>
      <c r="CY14" s="70">
        <v>143</v>
      </c>
      <c r="CZ14" s="70" t="e">
        <f>#REF!*4</f>
        <v>#REF!</v>
      </c>
      <c r="DA14" s="70">
        <v>56</v>
      </c>
      <c r="DB14" s="70" t="e">
        <f>2*#REF!</f>
        <v>#REF!</v>
      </c>
      <c r="DC14" s="70">
        <v>38</v>
      </c>
      <c r="DD14" s="70" t="e">
        <f>#REF!*1</f>
        <v>#REF!</v>
      </c>
      <c r="DE14" s="70"/>
      <c r="DF14" s="71"/>
      <c r="DG14" s="71"/>
      <c r="DH14" s="70"/>
      <c r="DI14" s="70"/>
      <c r="DJ14" s="71"/>
      <c r="DK14" s="34"/>
    </row>
    <row r="15" spans="1:115" ht="15" hidden="1" thickBot="1" x14ac:dyDescent="0.45">
      <c r="B15" s="27" t="s">
        <v>81</v>
      </c>
      <c r="C15" s="81" t="s">
        <v>64</v>
      </c>
      <c r="D15" s="8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82"/>
      <c r="AI15" s="82">
        <v>252</v>
      </c>
      <c r="AJ15" s="82"/>
      <c r="AK15" s="82">
        <v>170</v>
      </c>
      <c r="AL15" s="82"/>
      <c r="AM15" s="82">
        <v>120</v>
      </c>
      <c r="AN15" s="82"/>
      <c r="AO15" s="63"/>
      <c r="AP15" s="63"/>
      <c r="AQ15" s="63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>
        <v>69.8</v>
      </c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>
        <v>90.05</v>
      </c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>
        <v>578.5</v>
      </c>
      <c r="CH15" s="82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4"/>
      <c r="DG15" s="64"/>
      <c r="DH15" s="63"/>
      <c r="DI15" s="63"/>
      <c r="DJ15" s="64"/>
      <c r="DK15" s="34"/>
    </row>
    <row r="16" spans="1:115" ht="15" thickBot="1" x14ac:dyDescent="0.45">
      <c r="B16" s="105"/>
      <c r="C16" s="108" t="s">
        <v>32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34"/>
    </row>
    <row r="17" spans="2:115" hidden="1" x14ac:dyDescent="0.4">
      <c r="B17" s="33" t="s">
        <v>61</v>
      </c>
      <c r="C17" s="83" t="s">
        <v>6</v>
      </c>
      <c r="D17" s="84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>
        <v>0</v>
      </c>
      <c r="AF17" s="78"/>
      <c r="AG17" s="78"/>
      <c r="AH17" s="79"/>
      <c r="AI17" s="79"/>
      <c r="AJ17" s="79"/>
      <c r="AK17" s="78"/>
      <c r="AL17" s="78"/>
      <c r="AM17" s="78"/>
      <c r="AN17" s="75"/>
      <c r="AO17" s="75">
        <v>94</v>
      </c>
      <c r="AP17" s="75"/>
      <c r="AQ17" s="75">
        <v>103</v>
      </c>
      <c r="AR17" s="75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9"/>
      <c r="DG17" s="79"/>
      <c r="DH17" s="78"/>
      <c r="DI17" s="78"/>
      <c r="DJ17" s="79"/>
      <c r="DK17" s="34"/>
    </row>
    <row r="18" spans="2:115" hidden="1" x14ac:dyDescent="0.4">
      <c r="B18" s="24" t="s">
        <v>81</v>
      </c>
      <c r="C18" s="73" t="s">
        <v>74</v>
      </c>
      <c r="D18" s="72" t="s">
        <v>10</v>
      </c>
      <c r="E18" s="70">
        <v>0.46</v>
      </c>
      <c r="F18" s="69">
        <v>0.57999999999999996</v>
      </c>
      <c r="G18" s="69">
        <v>0.95</v>
      </c>
      <c r="H18" s="85" t="s">
        <v>10</v>
      </c>
      <c r="I18" s="70">
        <v>0.98</v>
      </c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69"/>
      <c r="AE18" s="69">
        <v>157</v>
      </c>
      <c r="AF18" s="69"/>
      <c r="AG18" s="70"/>
      <c r="AH18" s="70"/>
      <c r="AI18" s="70"/>
      <c r="AJ18" s="84"/>
      <c r="AK18" s="84"/>
      <c r="AL18" s="77"/>
      <c r="AM18" s="75"/>
      <c r="AN18" s="75"/>
      <c r="AO18" s="63"/>
      <c r="AP18" s="82"/>
      <c r="AQ18" s="82"/>
      <c r="AR18" s="82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2"/>
      <c r="CI18" s="69">
        <v>4.4000000000000004</v>
      </c>
      <c r="CJ18" s="69"/>
      <c r="CK18" s="69">
        <v>23.6</v>
      </c>
      <c r="CL18" s="69"/>
      <c r="CM18" s="69">
        <v>23.2</v>
      </c>
      <c r="CN18" s="69"/>
      <c r="CO18" s="69">
        <v>6.2</v>
      </c>
      <c r="CP18" s="69"/>
      <c r="CQ18" s="69">
        <v>8.1</v>
      </c>
      <c r="CR18" s="69"/>
      <c r="CS18" s="69">
        <v>7.9</v>
      </c>
      <c r="CT18" s="69"/>
      <c r="CU18" s="69">
        <v>6.7</v>
      </c>
      <c r="CV18" s="69"/>
      <c r="CW18" s="69">
        <v>7.7</v>
      </c>
      <c r="CX18" s="69"/>
      <c r="CY18" s="69">
        <v>7.6</v>
      </c>
      <c r="CZ18" s="69"/>
      <c r="DA18" s="69">
        <v>3.9</v>
      </c>
      <c r="DB18" s="69"/>
      <c r="DC18" s="69">
        <v>0.85</v>
      </c>
      <c r="DD18" s="69"/>
      <c r="DE18" s="70">
        <v>1.34</v>
      </c>
      <c r="DF18" s="71"/>
      <c r="DG18" s="71">
        <v>15.51</v>
      </c>
      <c r="DH18" s="70">
        <v>1.41</v>
      </c>
      <c r="DI18" s="70"/>
      <c r="DJ18" s="71"/>
      <c r="DK18" s="34"/>
    </row>
    <row r="19" spans="2:115" hidden="1" x14ac:dyDescent="0.4">
      <c r="B19" s="24" t="s">
        <v>61</v>
      </c>
      <c r="C19" s="73" t="s">
        <v>67</v>
      </c>
      <c r="D19" s="69"/>
      <c r="E19" s="69"/>
      <c r="F19" s="69"/>
      <c r="G19" s="69"/>
      <c r="H19" s="69"/>
      <c r="I19" s="69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69"/>
      <c r="AE19" s="69"/>
      <c r="AF19" s="69"/>
      <c r="AG19" s="69"/>
      <c r="AH19" s="69"/>
      <c r="AI19" s="69"/>
      <c r="AJ19" s="84"/>
      <c r="AK19" s="84"/>
      <c r="AL19" s="77"/>
      <c r="AM19" s="75"/>
      <c r="AN19" s="75"/>
      <c r="AO19" s="63">
        <v>1</v>
      </c>
      <c r="AP19" s="82"/>
      <c r="AQ19" s="82">
        <v>6</v>
      </c>
      <c r="AR19" s="82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1"/>
      <c r="DG19" s="71"/>
      <c r="DH19" s="70"/>
      <c r="DI19" s="70"/>
      <c r="DJ19" s="71"/>
      <c r="DK19" s="34"/>
    </row>
    <row r="20" spans="2:115" hidden="1" x14ac:dyDescent="0.4">
      <c r="B20" s="24" t="s">
        <v>61</v>
      </c>
      <c r="C20" s="73" t="s">
        <v>4</v>
      </c>
      <c r="D20" s="69"/>
      <c r="E20" s="69"/>
      <c r="F20" s="69"/>
      <c r="G20" s="69"/>
      <c r="H20" s="69"/>
      <c r="I20" s="69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69"/>
      <c r="AG20" s="69"/>
      <c r="AH20" s="69"/>
      <c r="AI20" s="69">
        <v>604.5</v>
      </c>
      <c r="AJ20" s="69"/>
      <c r="AK20" s="69">
        <v>416.75</v>
      </c>
      <c r="AL20" s="69"/>
      <c r="AM20" s="70">
        <v>185.25</v>
      </c>
      <c r="AN20" s="70"/>
      <c r="AO20" s="70"/>
      <c r="AP20" s="69"/>
      <c r="AQ20" s="69"/>
      <c r="AR20" s="69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1"/>
      <c r="DK20" s="34"/>
    </row>
    <row r="21" spans="2:115" x14ac:dyDescent="0.4">
      <c r="B21" s="24" t="s">
        <v>120</v>
      </c>
      <c r="C21" s="68" t="s">
        <v>2</v>
      </c>
      <c r="D21" s="69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>
        <v>3.4</v>
      </c>
      <c r="AF21" s="70"/>
      <c r="AG21" s="72"/>
      <c r="AH21" s="72">
        <f>2*1</f>
        <v>2</v>
      </c>
      <c r="AI21" s="70"/>
      <c r="AJ21" s="78"/>
      <c r="AK21" s="78"/>
      <c r="AL21" s="78"/>
      <c r="AM21" s="78"/>
      <c r="AN21" s="78"/>
      <c r="AO21" s="70">
        <v>1</v>
      </c>
      <c r="AP21" s="70">
        <f>2*1</f>
        <v>2</v>
      </c>
      <c r="AQ21" s="70">
        <v>0.1</v>
      </c>
      <c r="AR21" s="70">
        <f>1*1</f>
        <v>1</v>
      </c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>
        <v>0.08</v>
      </c>
      <c r="BF21" s="70">
        <f>1*4</f>
        <v>4</v>
      </c>
      <c r="BG21" s="70">
        <v>0.08</v>
      </c>
      <c r="BH21" s="70" t="e">
        <f>#REF!*1</f>
        <v>#REF!</v>
      </c>
      <c r="BI21" s="70">
        <v>0.08</v>
      </c>
      <c r="BJ21" s="70" t="e">
        <f>#REF!*1</f>
        <v>#REF!</v>
      </c>
      <c r="BK21" s="70">
        <v>0.08</v>
      </c>
      <c r="BL21" s="70" t="e">
        <f>#REF!*1</f>
        <v>#REF!</v>
      </c>
      <c r="BM21" s="70">
        <v>0.08</v>
      </c>
      <c r="BN21" s="70" t="e">
        <f>#REF!*1</f>
        <v>#REF!</v>
      </c>
      <c r="BO21" s="70">
        <v>0.08</v>
      </c>
      <c r="BP21" s="70" t="e">
        <f>#REF!*1</f>
        <v>#REF!</v>
      </c>
      <c r="BQ21" s="70">
        <v>0.08</v>
      </c>
      <c r="BR21" s="70" t="e">
        <f>#REF!*1</f>
        <v>#REF!</v>
      </c>
      <c r="BS21" s="70">
        <v>0.08</v>
      </c>
      <c r="BT21" s="70" t="e">
        <f>#REF!*1</f>
        <v>#REF!</v>
      </c>
      <c r="BU21" s="70">
        <v>0.3</v>
      </c>
      <c r="BV21" s="70" t="e">
        <f>#REF!*1</f>
        <v>#REF!</v>
      </c>
      <c r="BW21" s="70">
        <v>0.3</v>
      </c>
      <c r="BX21" s="70" t="e">
        <f>#REF!*1</f>
        <v>#REF!</v>
      </c>
      <c r="BY21" s="70">
        <v>0.3</v>
      </c>
      <c r="BZ21" s="70" t="e">
        <f>#REF!*1</f>
        <v>#REF!</v>
      </c>
      <c r="CA21" s="70">
        <v>0.3</v>
      </c>
      <c r="CB21" s="70" t="e">
        <f>#REF!*1</f>
        <v>#REF!</v>
      </c>
      <c r="CC21" s="70">
        <v>0.3</v>
      </c>
      <c r="CD21" s="70" t="e">
        <f>#REF!*1</f>
        <v>#REF!</v>
      </c>
      <c r="CE21" s="70">
        <v>0.3</v>
      </c>
      <c r="CF21" s="70" t="e">
        <f>#REF!*1</f>
        <v>#REF!</v>
      </c>
      <c r="CG21" s="70">
        <v>0.11</v>
      </c>
      <c r="CH21" s="70" t="e">
        <f>#REF!*1</f>
        <v>#REF!</v>
      </c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1"/>
      <c r="DK21" s="34"/>
    </row>
    <row r="22" spans="2:115" hidden="1" x14ac:dyDescent="0.4">
      <c r="B22" s="24" t="s">
        <v>81</v>
      </c>
      <c r="C22" s="73" t="s">
        <v>36</v>
      </c>
      <c r="D22" s="69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>
        <v>7.5</v>
      </c>
      <c r="AF22" s="70"/>
      <c r="AG22" s="70"/>
      <c r="AH22" s="70"/>
      <c r="AI22" s="70"/>
      <c r="AJ22" s="63"/>
      <c r="AK22" s="63"/>
      <c r="AL22" s="63"/>
      <c r="AM22" s="63"/>
      <c r="AN22" s="63"/>
      <c r="AO22" s="70">
        <v>13</v>
      </c>
      <c r="AP22" s="70">
        <f t="shared" ref="AP22:AP35" si="1">2*1</f>
        <v>2</v>
      </c>
      <c r="AQ22" s="70">
        <v>11</v>
      </c>
      <c r="AR22" s="70">
        <f t="shared" ref="AR22:AR36" si="2">1*1</f>
        <v>1</v>
      </c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>
        <f t="shared" ref="BF22:BF37" si="3">1*4</f>
        <v>4</v>
      </c>
      <c r="BG22" s="70"/>
      <c r="BH22" s="70"/>
      <c r="BI22" s="70"/>
      <c r="BJ22" s="70" t="e">
        <f>#REF!*1</f>
        <v>#REF!</v>
      </c>
      <c r="BK22" s="70"/>
      <c r="BL22" s="70" t="e">
        <f>#REF!*1</f>
        <v>#REF!</v>
      </c>
      <c r="BM22" s="70"/>
      <c r="BN22" s="70" t="e">
        <f>#REF!*1</f>
        <v>#REF!</v>
      </c>
      <c r="BO22" s="70"/>
      <c r="BP22" s="70" t="e">
        <f>#REF!*1</f>
        <v>#REF!</v>
      </c>
      <c r="BQ22" s="70"/>
      <c r="BR22" s="70" t="e">
        <f>#REF!*1</f>
        <v>#REF!</v>
      </c>
      <c r="BS22" s="70"/>
      <c r="BT22" s="70" t="e">
        <f>#REF!*1</f>
        <v>#REF!</v>
      </c>
      <c r="BU22" s="70"/>
      <c r="BV22" s="70" t="e">
        <f>#REF!*3</f>
        <v>#REF!</v>
      </c>
      <c r="BW22" s="70"/>
      <c r="BX22" s="70" t="e">
        <f>#REF!*3</f>
        <v>#REF!</v>
      </c>
      <c r="BY22" s="70"/>
      <c r="BZ22" s="70" t="e">
        <f>#REF!*4</f>
        <v>#REF!</v>
      </c>
      <c r="CA22" s="70"/>
      <c r="CB22" s="70" t="e">
        <f>#REF!*4</f>
        <v>#REF!</v>
      </c>
      <c r="CC22" s="70"/>
      <c r="CD22" s="70"/>
      <c r="CE22" s="70"/>
      <c r="CF22" s="70" t="e">
        <f>#REF!*4</f>
        <v>#REF!</v>
      </c>
      <c r="CG22" s="71"/>
      <c r="CH22" s="70" t="e">
        <f>#REF!*4</f>
        <v>#REF!</v>
      </c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1"/>
      <c r="DK22" s="34" t="e">
        <f>#REF!*1</f>
        <v>#REF!</v>
      </c>
    </row>
    <row r="23" spans="2:115" hidden="1" x14ac:dyDescent="0.4">
      <c r="B23" s="24" t="s">
        <v>61</v>
      </c>
      <c r="C23" s="73" t="s">
        <v>49</v>
      </c>
      <c r="D23" s="69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>
        <v>2.5</v>
      </c>
      <c r="AH23" s="70"/>
      <c r="AI23" s="70"/>
      <c r="AJ23" s="70"/>
      <c r="AK23" s="70"/>
      <c r="AL23" s="70"/>
      <c r="AM23" s="70"/>
      <c r="AN23" s="78"/>
      <c r="AO23" s="78"/>
      <c r="AP23" s="70">
        <f t="shared" si="1"/>
        <v>2</v>
      </c>
      <c r="AQ23" s="84"/>
      <c r="AR23" s="70">
        <f t="shared" si="2"/>
        <v>1</v>
      </c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>
        <f t="shared" si="3"/>
        <v>4</v>
      </c>
      <c r="BG23" s="70"/>
      <c r="BH23" s="70"/>
      <c r="BI23" s="70"/>
      <c r="BJ23" s="70" t="e">
        <f>#REF!*1</f>
        <v>#REF!</v>
      </c>
      <c r="BK23" s="70"/>
      <c r="BL23" s="70" t="e">
        <f>#REF!*1</f>
        <v>#REF!</v>
      </c>
      <c r="BM23" s="70"/>
      <c r="BN23" s="70" t="e">
        <f>#REF!*1</f>
        <v>#REF!</v>
      </c>
      <c r="BO23" s="70"/>
      <c r="BP23" s="70" t="e">
        <f>#REF!*1</f>
        <v>#REF!</v>
      </c>
      <c r="BQ23" s="70"/>
      <c r="BR23" s="70" t="e">
        <f>#REF!*1</f>
        <v>#REF!</v>
      </c>
      <c r="BS23" s="70"/>
      <c r="BT23" s="70" t="e">
        <f>#REF!*1</f>
        <v>#REF!</v>
      </c>
      <c r="BU23" s="70"/>
      <c r="BV23" s="70" t="e">
        <f>#REF!*3</f>
        <v>#REF!</v>
      </c>
      <c r="BW23" s="70"/>
      <c r="BX23" s="70" t="e">
        <f>#REF!*3</f>
        <v>#REF!</v>
      </c>
      <c r="BY23" s="70"/>
      <c r="BZ23" s="70" t="e">
        <f>#REF!*4</f>
        <v>#REF!</v>
      </c>
      <c r="CA23" s="70"/>
      <c r="CB23" s="70" t="e">
        <f>#REF!*4</f>
        <v>#REF!</v>
      </c>
      <c r="CC23" s="70"/>
      <c r="CD23" s="70"/>
      <c r="CE23" s="70"/>
      <c r="CF23" s="70" t="e">
        <f>#REF!*4</f>
        <v>#REF!</v>
      </c>
      <c r="CG23" s="71"/>
      <c r="CH23" s="70" t="e">
        <f>#REF!*4</f>
        <v>#REF!</v>
      </c>
      <c r="CI23" s="70"/>
      <c r="CJ23" s="70"/>
      <c r="CK23" s="70"/>
      <c r="CL23" s="70"/>
      <c r="CM23" s="70"/>
      <c r="CN23" s="70"/>
      <c r="CO23" s="70"/>
      <c r="CP23" s="70"/>
      <c r="CQ23" s="70"/>
      <c r="CR23" s="71"/>
      <c r="CS23" s="71"/>
      <c r="CT23" s="71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1"/>
      <c r="DK23" s="34" t="e">
        <f>#REF!*1</f>
        <v>#REF!</v>
      </c>
    </row>
    <row r="24" spans="2:115" hidden="1" x14ac:dyDescent="0.4">
      <c r="B24" s="24" t="s">
        <v>62</v>
      </c>
      <c r="C24" s="73" t="s">
        <v>24</v>
      </c>
      <c r="D24" s="69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 t="s">
        <v>35</v>
      </c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>
        <f t="shared" si="1"/>
        <v>2</v>
      </c>
      <c r="AQ24" s="69"/>
      <c r="AR24" s="70">
        <f t="shared" si="2"/>
        <v>1</v>
      </c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>
        <f t="shared" si="3"/>
        <v>4</v>
      </c>
      <c r="BG24" s="70"/>
      <c r="BH24" s="70"/>
      <c r="BI24" s="70"/>
      <c r="BJ24" s="70" t="e">
        <f>#REF!*1</f>
        <v>#REF!</v>
      </c>
      <c r="BK24" s="70"/>
      <c r="BL24" s="70" t="e">
        <f>#REF!*1</f>
        <v>#REF!</v>
      </c>
      <c r="BM24" s="70"/>
      <c r="BN24" s="70" t="e">
        <f>#REF!*1</f>
        <v>#REF!</v>
      </c>
      <c r="BO24" s="70"/>
      <c r="BP24" s="70" t="e">
        <f>#REF!*1</f>
        <v>#REF!</v>
      </c>
      <c r="BQ24" s="70"/>
      <c r="BR24" s="70" t="e">
        <f>#REF!*1</f>
        <v>#REF!</v>
      </c>
      <c r="BS24" s="70"/>
      <c r="BT24" s="70" t="e">
        <f>#REF!*1</f>
        <v>#REF!</v>
      </c>
      <c r="BU24" s="70"/>
      <c r="BV24" s="70" t="e">
        <f>#REF!*3</f>
        <v>#REF!</v>
      </c>
      <c r="BW24" s="70"/>
      <c r="BX24" s="70" t="e">
        <f>#REF!*3</f>
        <v>#REF!</v>
      </c>
      <c r="BY24" s="70"/>
      <c r="BZ24" s="70" t="e">
        <f>#REF!*4</f>
        <v>#REF!</v>
      </c>
      <c r="CA24" s="70"/>
      <c r="CB24" s="70" t="e">
        <f>#REF!*4</f>
        <v>#REF!</v>
      </c>
      <c r="CC24" s="70"/>
      <c r="CD24" s="70"/>
      <c r="CE24" s="70"/>
      <c r="CF24" s="70" t="e">
        <f>#REF!*4</f>
        <v>#REF!</v>
      </c>
      <c r="CG24" s="71"/>
      <c r="CH24" s="70" t="e">
        <f>#REF!*4</f>
        <v>#REF!</v>
      </c>
      <c r="CI24" s="70"/>
      <c r="CJ24" s="70"/>
      <c r="CK24" s="70"/>
      <c r="CL24" s="70"/>
      <c r="CM24" s="70"/>
      <c r="CN24" s="70"/>
      <c r="CO24" s="70"/>
      <c r="CP24" s="70"/>
      <c r="CQ24" s="70"/>
      <c r="CR24" s="71"/>
      <c r="CS24" s="71"/>
      <c r="CT24" s="71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1"/>
      <c r="DK24" s="34" t="e">
        <f>#REF!*1</f>
        <v>#REF!</v>
      </c>
    </row>
    <row r="25" spans="2:115" hidden="1" x14ac:dyDescent="0.4">
      <c r="B25" s="24" t="s">
        <v>62</v>
      </c>
      <c r="C25" s="73" t="s">
        <v>5</v>
      </c>
      <c r="D25" s="69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1"/>
      <c r="AD25" s="71"/>
      <c r="AE25" s="70">
        <v>220</v>
      </c>
      <c r="AF25" s="70"/>
      <c r="AG25" s="70"/>
      <c r="AH25" s="70"/>
      <c r="AI25" s="70"/>
      <c r="AJ25" s="75"/>
      <c r="AK25" s="75"/>
      <c r="AL25" s="75"/>
      <c r="AM25" s="75"/>
      <c r="AN25" s="75"/>
      <c r="AO25" s="70">
        <v>60</v>
      </c>
      <c r="AP25" s="70">
        <f t="shared" si="1"/>
        <v>2</v>
      </c>
      <c r="AQ25" s="70">
        <v>28</v>
      </c>
      <c r="AR25" s="70">
        <f t="shared" si="2"/>
        <v>1</v>
      </c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>
        <v>22.9</v>
      </c>
      <c r="BF25" s="70">
        <f t="shared" si="3"/>
        <v>4</v>
      </c>
      <c r="BG25" s="70"/>
      <c r="BH25" s="70"/>
      <c r="BI25" s="70"/>
      <c r="BJ25" s="70" t="e">
        <f>#REF!*1</f>
        <v>#REF!</v>
      </c>
      <c r="BK25" s="70"/>
      <c r="BL25" s="70" t="e">
        <f>#REF!*1</f>
        <v>#REF!</v>
      </c>
      <c r="BM25" s="70"/>
      <c r="BN25" s="70" t="e">
        <f>#REF!*1</f>
        <v>#REF!</v>
      </c>
      <c r="BO25" s="70"/>
      <c r="BP25" s="70" t="e">
        <f>#REF!*1</f>
        <v>#REF!</v>
      </c>
      <c r="BQ25" s="70"/>
      <c r="BR25" s="70" t="e">
        <f>#REF!*1</f>
        <v>#REF!</v>
      </c>
      <c r="BS25" s="70"/>
      <c r="BT25" s="70" t="e">
        <f>#REF!*1</f>
        <v>#REF!</v>
      </c>
      <c r="BU25" s="70">
        <v>47.5</v>
      </c>
      <c r="BV25" s="70" t="e">
        <f>#REF!*3</f>
        <v>#REF!</v>
      </c>
      <c r="BW25" s="70">
        <v>47.5</v>
      </c>
      <c r="BX25" s="70" t="e">
        <f>#REF!*3</f>
        <v>#REF!</v>
      </c>
      <c r="BY25" s="70">
        <v>47.5</v>
      </c>
      <c r="BZ25" s="70" t="e">
        <f>#REF!*4</f>
        <v>#REF!</v>
      </c>
      <c r="CA25" s="70">
        <v>47.5</v>
      </c>
      <c r="CB25" s="70" t="e">
        <f>#REF!*4</f>
        <v>#REF!</v>
      </c>
      <c r="CC25" s="70">
        <v>47.5</v>
      </c>
      <c r="CD25" s="70"/>
      <c r="CE25" s="70">
        <v>47.5</v>
      </c>
      <c r="CF25" s="70" t="e">
        <f>#REF!*4</f>
        <v>#REF!</v>
      </c>
      <c r="CG25" s="70">
        <v>1067.5</v>
      </c>
      <c r="CH25" s="70" t="e">
        <f>#REF!*4</f>
        <v>#REF!</v>
      </c>
      <c r="CI25" s="70"/>
      <c r="CJ25" s="70"/>
      <c r="CK25" s="70"/>
      <c r="CL25" s="70"/>
      <c r="CM25" s="70"/>
      <c r="CN25" s="70"/>
      <c r="CO25" s="70"/>
      <c r="CP25" s="70"/>
      <c r="CQ25" s="70"/>
      <c r="CR25" s="71"/>
      <c r="CS25" s="71"/>
      <c r="CT25" s="71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1"/>
      <c r="DK25" s="34" t="e">
        <f>#REF!*1</f>
        <v>#REF!</v>
      </c>
    </row>
    <row r="26" spans="2:115" hidden="1" x14ac:dyDescent="0.4">
      <c r="B26" s="24" t="s">
        <v>61</v>
      </c>
      <c r="C26" s="73" t="s">
        <v>25</v>
      </c>
      <c r="D26" s="69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>
        <v>0.14000000000000001</v>
      </c>
      <c r="AF26" s="70"/>
      <c r="AG26" s="70"/>
      <c r="AH26" s="70"/>
      <c r="AI26" s="70"/>
      <c r="AJ26" s="70"/>
      <c r="AK26" s="70"/>
      <c r="AL26" s="70"/>
      <c r="AM26" s="70"/>
      <c r="AN26" s="78"/>
      <c r="AO26" s="78"/>
      <c r="AP26" s="70">
        <f t="shared" si="1"/>
        <v>2</v>
      </c>
      <c r="AQ26" s="84"/>
      <c r="AR26" s="70">
        <f t="shared" si="2"/>
        <v>1</v>
      </c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>
        <f t="shared" si="3"/>
        <v>4</v>
      </c>
      <c r="BG26" s="70"/>
      <c r="BH26" s="70"/>
      <c r="BI26" s="70"/>
      <c r="BJ26" s="70" t="e">
        <f>#REF!*1</f>
        <v>#REF!</v>
      </c>
      <c r="BK26" s="70"/>
      <c r="BL26" s="70" t="e">
        <f>#REF!*1</f>
        <v>#REF!</v>
      </c>
      <c r="BM26" s="70"/>
      <c r="BN26" s="70" t="e">
        <f>#REF!*1</f>
        <v>#REF!</v>
      </c>
      <c r="BO26" s="70"/>
      <c r="BP26" s="70" t="e">
        <f>#REF!*1</f>
        <v>#REF!</v>
      </c>
      <c r="BQ26" s="70"/>
      <c r="BR26" s="70" t="e">
        <f>#REF!*1</f>
        <v>#REF!</v>
      </c>
      <c r="BS26" s="70"/>
      <c r="BT26" s="70" t="e">
        <f>#REF!*1</f>
        <v>#REF!</v>
      </c>
      <c r="BU26" s="70"/>
      <c r="BV26" s="70" t="e">
        <f>#REF!*3</f>
        <v>#REF!</v>
      </c>
      <c r="BW26" s="70"/>
      <c r="BX26" s="70" t="e">
        <f>#REF!*3</f>
        <v>#REF!</v>
      </c>
      <c r="BY26" s="70"/>
      <c r="BZ26" s="70" t="e">
        <f>#REF!*4</f>
        <v>#REF!</v>
      </c>
      <c r="CA26" s="70"/>
      <c r="CB26" s="70" t="e">
        <f>#REF!*4</f>
        <v>#REF!</v>
      </c>
      <c r="CC26" s="70"/>
      <c r="CD26" s="70"/>
      <c r="CE26" s="70"/>
      <c r="CF26" s="70" t="e">
        <f>#REF!*4</f>
        <v>#REF!</v>
      </c>
      <c r="CG26" s="70"/>
      <c r="CH26" s="70" t="e">
        <f>#REF!*4</f>
        <v>#REF!</v>
      </c>
      <c r="CI26" s="70"/>
      <c r="CJ26" s="70"/>
      <c r="CK26" s="70"/>
      <c r="CL26" s="70"/>
      <c r="CM26" s="70"/>
      <c r="CN26" s="70"/>
      <c r="CO26" s="70"/>
      <c r="CP26" s="70"/>
      <c r="CQ26" s="70"/>
      <c r="CR26" s="71"/>
      <c r="CS26" s="71"/>
      <c r="CT26" s="71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1"/>
      <c r="DK26" s="34" t="e">
        <f>#REF!*1</f>
        <v>#REF!</v>
      </c>
    </row>
    <row r="27" spans="2:115" x14ac:dyDescent="0.4">
      <c r="B27" s="24" t="s">
        <v>120</v>
      </c>
      <c r="C27" s="68" t="s">
        <v>86</v>
      </c>
      <c r="D27" s="69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101">
        <v>2074.5</v>
      </c>
      <c r="AJ27" s="101">
        <f>1*2</f>
        <v>2</v>
      </c>
      <c r="AK27" s="101">
        <v>1628.49</v>
      </c>
      <c r="AL27" s="101">
        <f>4*1</f>
        <v>4</v>
      </c>
      <c r="AM27" s="101">
        <v>1426.37</v>
      </c>
      <c r="AN27" s="70">
        <f>4*5</f>
        <v>20</v>
      </c>
      <c r="AO27" s="70">
        <v>3244</v>
      </c>
      <c r="AP27" s="70">
        <f t="shared" si="1"/>
        <v>2</v>
      </c>
      <c r="AQ27" s="70">
        <v>1491</v>
      </c>
      <c r="AR27" s="70">
        <f>1*2</f>
        <v>2</v>
      </c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>
        <v>560</v>
      </c>
      <c r="BF27" s="70">
        <f>2*4</f>
        <v>8</v>
      </c>
      <c r="BG27" s="70">
        <v>1170</v>
      </c>
      <c r="BH27" s="70" t="e">
        <f>2*#REF!</f>
        <v>#REF!</v>
      </c>
      <c r="BI27" s="70">
        <v>1170</v>
      </c>
      <c r="BJ27" s="70" t="e">
        <f>#REF!*2</f>
        <v>#REF!</v>
      </c>
      <c r="BK27" s="70">
        <v>1170</v>
      </c>
      <c r="BL27" s="70" t="e">
        <f>#REF!*2</f>
        <v>#REF!</v>
      </c>
      <c r="BM27" s="70">
        <v>1170</v>
      </c>
      <c r="BN27" s="70" t="e">
        <f>#REF!*2</f>
        <v>#REF!</v>
      </c>
      <c r="BO27" s="70">
        <v>1170</v>
      </c>
      <c r="BP27" s="70" t="e">
        <f>#REF!*2</f>
        <v>#REF!</v>
      </c>
      <c r="BQ27" s="70">
        <v>1170</v>
      </c>
      <c r="BR27" s="70" t="e">
        <f>#REF!*2</f>
        <v>#REF!</v>
      </c>
      <c r="BS27" s="70">
        <v>1170</v>
      </c>
      <c r="BT27" s="70" t="e">
        <f>#REF!*2</f>
        <v>#REF!</v>
      </c>
      <c r="BU27" s="70">
        <v>1353</v>
      </c>
      <c r="BV27" s="70" t="e">
        <f>#REF!*2</f>
        <v>#REF!</v>
      </c>
      <c r="BW27" s="70">
        <v>1353</v>
      </c>
      <c r="BX27" s="70" t="e">
        <f>#REF!*2</f>
        <v>#REF!</v>
      </c>
      <c r="BY27" s="70">
        <v>1353</v>
      </c>
      <c r="BZ27" s="70" t="e">
        <f>#REF!*2</f>
        <v>#REF!</v>
      </c>
      <c r="CA27" s="70">
        <v>1353</v>
      </c>
      <c r="CB27" s="70" t="e">
        <f>#REF!*2</f>
        <v>#REF!</v>
      </c>
      <c r="CC27" s="70">
        <v>1353</v>
      </c>
      <c r="CD27" s="70" t="e">
        <f>#REF!*2</f>
        <v>#REF!</v>
      </c>
      <c r="CE27" s="70">
        <v>1353</v>
      </c>
      <c r="CF27" s="70" t="e">
        <f>#REF!*2</f>
        <v>#REF!</v>
      </c>
      <c r="CG27" s="70">
        <v>2400</v>
      </c>
      <c r="CH27" s="70" t="e">
        <f>#REF!*2</f>
        <v>#REF!</v>
      </c>
      <c r="CI27" s="70">
        <v>6038</v>
      </c>
      <c r="CJ27" s="70" t="e">
        <f>#REF!*4</f>
        <v>#REF!</v>
      </c>
      <c r="CK27" s="70">
        <v>564</v>
      </c>
      <c r="CL27" s="70" t="e">
        <f>#REF!*2</f>
        <v>#REF!</v>
      </c>
      <c r="CM27" s="70">
        <v>278</v>
      </c>
      <c r="CN27" s="70" t="e">
        <f>#REF!*1</f>
        <v>#REF!</v>
      </c>
      <c r="CO27" s="70">
        <v>2173</v>
      </c>
      <c r="CP27" s="70" t="e">
        <f>#REF!*2</f>
        <v>#REF!</v>
      </c>
      <c r="CQ27" s="70">
        <v>5364</v>
      </c>
      <c r="CR27" s="70" t="e">
        <f>#REF!*4</f>
        <v>#REF!</v>
      </c>
      <c r="CS27" s="70">
        <v>680</v>
      </c>
      <c r="CT27" s="70" t="e">
        <f>#REF!*2</f>
        <v>#REF!</v>
      </c>
      <c r="CU27" s="70">
        <v>2412</v>
      </c>
      <c r="CV27" s="70" t="e">
        <f>#REF!*2</f>
        <v>#REF!</v>
      </c>
      <c r="CW27" s="70">
        <v>784</v>
      </c>
      <c r="CX27" s="70" t="e">
        <f>#REF!*2</f>
        <v>#REF!</v>
      </c>
      <c r="CY27" s="70">
        <v>516</v>
      </c>
      <c r="CZ27" s="70" t="e">
        <f>#REF!*2</f>
        <v>#REF!</v>
      </c>
      <c r="DA27" s="70">
        <v>237</v>
      </c>
      <c r="DB27" s="70" t="e">
        <f>1*#REF!</f>
        <v>#REF!</v>
      </c>
      <c r="DC27" s="70">
        <v>297</v>
      </c>
      <c r="DD27" s="70" t="e">
        <f>#REF!*1</f>
        <v>#REF!</v>
      </c>
      <c r="DE27" s="70">
        <v>284</v>
      </c>
      <c r="DF27" s="70" t="e">
        <f>#REF!*1</f>
        <v>#REF!</v>
      </c>
      <c r="DG27" s="70">
        <v>255</v>
      </c>
      <c r="DH27" s="70"/>
      <c r="DI27" s="70"/>
      <c r="DJ27" s="71"/>
      <c r="DK27" s="34" t="e">
        <f>#REF!*1</f>
        <v>#REF!</v>
      </c>
    </row>
    <row r="28" spans="2:115" hidden="1" x14ac:dyDescent="0.4">
      <c r="B28" s="24" t="s">
        <v>62</v>
      </c>
      <c r="C28" s="73" t="s">
        <v>26</v>
      </c>
      <c r="D28" s="69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>
        <v>0.1</v>
      </c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>
        <f t="shared" si="1"/>
        <v>2</v>
      </c>
      <c r="AQ28" s="70"/>
      <c r="AR28" s="70">
        <f t="shared" si="2"/>
        <v>1</v>
      </c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>
        <f t="shared" si="3"/>
        <v>4</v>
      </c>
      <c r="BG28" s="70"/>
      <c r="BH28" s="70"/>
      <c r="BI28" s="70"/>
      <c r="BJ28" s="70" t="e">
        <f>#REF!*1</f>
        <v>#REF!</v>
      </c>
      <c r="BK28" s="70"/>
      <c r="BL28" s="70" t="e">
        <f>#REF!*1</f>
        <v>#REF!</v>
      </c>
      <c r="BM28" s="70"/>
      <c r="BN28" s="70" t="e">
        <f>#REF!*1</f>
        <v>#REF!</v>
      </c>
      <c r="BO28" s="70"/>
      <c r="BP28" s="70" t="e">
        <f>#REF!*1</f>
        <v>#REF!</v>
      </c>
      <c r="BQ28" s="70"/>
      <c r="BR28" s="70" t="e">
        <f>#REF!*1</f>
        <v>#REF!</v>
      </c>
      <c r="BS28" s="70"/>
      <c r="BT28" s="70" t="e">
        <f>#REF!*1</f>
        <v>#REF!</v>
      </c>
      <c r="BU28" s="70"/>
      <c r="BV28" s="70" t="e">
        <f>#REF!*3</f>
        <v>#REF!</v>
      </c>
      <c r="BW28" s="70"/>
      <c r="BX28" s="70" t="e">
        <f>#REF!*3</f>
        <v>#REF!</v>
      </c>
      <c r="BY28" s="70"/>
      <c r="BZ28" s="70" t="e">
        <f>#REF!*4</f>
        <v>#REF!</v>
      </c>
      <c r="CA28" s="70"/>
      <c r="CB28" s="70" t="e">
        <f>#REF!*4</f>
        <v>#REF!</v>
      </c>
      <c r="CC28" s="70"/>
      <c r="CD28" s="70"/>
      <c r="CE28" s="70"/>
      <c r="CF28" s="70" t="e">
        <f>#REF!*4</f>
        <v>#REF!</v>
      </c>
      <c r="CG28" s="70"/>
      <c r="CH28" s="70" t="e">
        <f>#REF!*4</f>
        <v>#REF!</v>
      </c>
      <c r="CI28" s="70"/>
      <c r="CJ28" s="70" t="e">
        <f>#REF!*4</f>
        <v>#REF!</v>
      </c>
      <c r="CK28" s="70"/>
      <c r="CL28" s="70" t="e">
        <f>#REF!*2</f>
        <v>#REF!</v>
      </c>
      <c r="CM28" s="70"/>
      <c r="CN28" s="70" t="e">
        <f>#REF!*1</f>
        <v>#REF!</v>
      </c>
      <c r="CO28" s="70"/>
      <c r="CP28" s="70" t="e">
        <f>#REF!*2</f>
        <v>#REF!</v>
      </c>
      <c r="CQ28" s="70"/>
      <c r="CR28" s="70" t="e">
        <f>#REF!*4</f>
        <v>#REF!</v>
      </c>
      <c r="CS28" s="70"/>
      <c r="CT28" s="70" t="e">
        <f>#REF!*2</f>
        <v>#REF!</v>
      </c>
      <c r="CU28" s="70"/>
      <c r="CV28" s="70" t="e">
        <f>#REF!*2</f>
        <v>#REF!</v>
      </c>
      <c r="CW28" s="70"/>
      <c r="CX28" s="70" t="e">
        <f>#REF!*2</f>
        <v>#REF!</v>
      </c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1"/>
      <c r="DK28" s="34" t="e">
        <f>#REF!*1</f>
        <v>#REF!</v>
      </c>
    </row>
    <row r="29" spans="2:115" hidden="1" x14ac:dyDescent="0.4">
      <c r="B29" s="24" t="s">
        <v>61</v>
      </c>
      <c r="C29" s="73" t="s">
        <v>1</v>
      </c>
      <c r="D29" s="69">
        <v>1.8</v>
      </c>
      <c r="E29" s="70">
        <v>2.8</v>
      </c>
      <c r="F29" s="70">
        <v>0.8</v>
      </c>
      <c r="G29" s="70">
        <v>1</v>
      </c>
      <c r="H29" s="70">
        <v>1</v>
      </c>
      <c r="I29" s="70">
        <v>0.6</v>
      </c>
      <c r="J29" s="70">
        <v>1.1000000000000001</v>
      </c>
      <c r="K29" s="70">
        <v>0.7</v>
      </c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>
        <f t="shared" si="1"/>
        <v>2</v>
      </c>
      <c r="AQ29" s="70"/>
      <c r="AR29" s="70">
        <f t="shared" si="2"/>
        <v>1</v>
      </c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>
        <f t="shared" si="3"/>
        <v>4</v>
      </c>
      <c r="BG29" s="70"/>
      <c r="BH29" s="70"/>
      <c r="BI29" s="70"/>
      <c r="BJ29" s="70" t="e">
        <f>#REF!*1</f>
        <v>#REF!</v>
      </c>
      <c r="BK29" s="70"/>
      <c r="BL29" s="70" t="e">
        <f>#REF!*1</f>
        <v>#REF!</v>
      </c>
      <c r="BM29" s="70"/>
      <c r="BN29" s="70" t="e">
        <f>#REF!*1</f>
        <v>#REF!</v>
      </c>
      <c r="BO29" s="70"/>
      <c r="BP29" s="70" t="e">
        <f>#REF!*1</f>
        <v>#REF!</v>
      </c>
      <c r="BQ29" s="70"/>
      <c r="BR29" s="70" t="e">
        <f>#REF!*1</f>
        <v>#REF!</v>
      </c>
      <c r="BS29" s="70"/>
      <c r="BT29" s="70" t="e">
        <f>#REF!*1</f>
        <v>#REF!</v>
      </c>
      <c r="BU29" s="70"/>
      <c r="BV29" s="70" t="e">
        <f>#REF!*3</f>
        <v>#REF!</v>
      </c>
      <c r="BW29" s="70"/>
      <c r="BX29" s="70" t="e">
        <f>#REF!*3</f>
        <v>#REF!</v>
      </c>
      <c r="BY29" s="70"/>
      <c r="BZ29" s="70" t="e">
        <f>#REF!*4</f>
        <v>#REF!</v>
      </c>
      <c r="CA29" s="70"/>
      <c r="CB29" s="70" t="e">
        <f>#REF!*4</f>
        <v>#REF!</v>
      </c>
      <c r="CC29" s="70"/>
      <c r="CD29" s="70"/>
      <c r="CE29" s="70"/>
      <c r="CF29" s="70" t="e">
        <f>#REF!*4</f>
        <v>#REF!</v>
      </c>
      <c r="CG29" s="70"/>
      <c r="CH29" s="70" t="e">
        <f>#REF!*4</f>
        <v>#REF!</v>
      </c>
      <c r="CI29" s="70"/>
      <c r="CJ29" s="70" t="e">
        <f>#REF!*4</f>
        <v>#REF!</v>
      </c>
      <c r="CK29" s="70"/>
      <c r="CL29" s="70" t="e">
        <f>#REF!*2</f>
        <v>#REF!</v>
      </c>
      <c r="CM29" s="70"/>
      <c r="CN29" s="70" t="e">
        <f>#REF!*1</f>
        <v>#REF!</v>
      </c>
      <c r="CO29" s="70"/>
      <c r="CP29" s="70" t="e">
        <f>#REF!*2</f>
        <v>#REF!</v>
      </c>
      <c r="CQ29" s="70"/>
      <c r="CR29" s="70" t="e">
        <f>#REF!*4</f>
        <v>#REF!</v>
      </c>
      <c r="CS29" s="70"/>
      <c r="CT29" s="70" t="e">
        <f>#REF!*2</f>
        <v>#REF!</v>
      </c>
      <c r="CU29" s="70"/>
      <c r="CV29" s="70" t="e">
        <f>#REF!*2</f>
        <v>#REF!</v>
      </c>
      <c r="CW29" s="70"/>
      <c r="CX29" s="70" t="e">
        <f>#REF!*2</f>
        <v>#REF!</v>
      </c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1"/>
      <c r="DK29" s="34" t="e">
        <f>#REF!*1</f>
        <v>#REF!</v>
      </c>
    </row>
    <row r="30" spans="2:115" hidden="1" x14ac:dyDescent="0.4">
      <c r="B30" s="24" t="s">
        <v>62</v>
      </c>
      <c r="C30" s="73" t="s">
        <v>27</v>
      </c>
      <c r="D30" s="69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 t="s">
        <v>35</v>
      </c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>
        <f t="shared" si="1"/>
        <v>2</v>
      </c>
      <c r="AQ30" s="70"/>
      <c r="AR30" s="70">
        <f t="shared" si="2"/>
        <v>1</v>
      </c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>
        <f t="shared" si="3"/>
        <v>4</v>
      </c>
      <c r="BG30" s="70"/>
      <c r="BH30" s="70"/>
      <c r="BI30" s="70"/>
      <c r="BJ30" s="70" t="e">
        <f>#REF!*1</f>
        <v>#REF!</v>
      </c>
      <c r="BK30" s="70"/>
      <c r="BL30" s="70" t="e">
        <f>#REF!*1</f>
        <v>#REF!</v>
      </c>
      <c r="BM30" s="70"/>
      <c r="BN30" s="70" t="e">
        <f>#REF!*1</f>
        <v>#REF!</v>
      </c>
      <c r="BO30" s="70"/>
      <c r="BP30" s="70" t="e">
        <f>#REF!*1</f>
        <v>#REF!</v>
      </c>
      <c r="BQ30" s="70"/>
      <c r="BR30" s="70" t="e">
        <f>#REF!*1</f>
        <v>#REF!</v>
      </c>
      <c r="BS30" s="70"/>
      <c r="BT30" s="70" t="e">
        <f>#REF!*1</f>
        <v>#REF!</v>
      </c>
      <c r="BU30" s="70"/>
      <c r="BV30" s="70" t="e">
        <f>#REF!*3</f>
        <v>#REF!</v>
      </c>
      <c r="BW30" s="70"/>
      <c r="BX30" s="70" t="e">
        <f>#REF!*3</f>
        <v>#REF!</v>
      </c>
      <c r="BY30" s="70"/>
      <c r="BZ30" s="70" t="e">
        <f>#REF!*4</f>
        <v>#REF!</v>
      </c>
      <c r="CA30" s="70"/>
      <c r="CB30" s="70" t="e">
        <f>#REF!*4</f>
        <v>#REF!</v>
      </c>
      <c r="CC30" s="70"/>
      <c r="CD30" s="70"/>
      <c r="CE30" s="70"/>
      <c r="CF30" s="70" t="e">
        <f>#REF!*4</f>
        <v>#REF!</v>
      </c>
      <c r="CG30" s="70"/>
      <c r="CH30" s="70" t="e">
        <f>#REF!*4</f>
        <v>#REF!</v>
      </c>
      <c r="CI30" s="70"/>
      <c r="CJ30" s="70" t="e">
        <f>#REF!*4</f>
        <v>#REF!</v>
      </c>
      <c r="CK30" s="70"/>
      <c r="CL30" s="70" t="e">
        <f>#REF!*2</f>
        <v>#REF!</v>
      </c>
      <c r="CM30" s="70"/>
      <c r="CN30" s="70" t="e">
        <f>#REF!*1</f>
        <v>#REF!</v>
      </c>
      <c r="CO30" s="70"/>
      <c r="CP30" s="70" t="e">
        <f>#REF!*2</f>
        <v>#REF!</v>
      </c>
      <c r="CQ30" s="70"/>
      <c r="CR30" s="70" t="e">
        <f>#REF!*4</f>
        <v>#REF!</v>
      </c>
      <c r="CS30" s="70"/>
      <c r="CT30" s="70" t="e">
        <f>#REF!*2</f>
        <v>#REF!</v>
      </c>
      <c r="CU30" s="70"/>
      <c r="CV30" s="70" t="e">
        <f>#REF!*2</f>
        <v>#REF!</v>
      </c>
      <c r="CW30" s="70"/>
      <c r="CX30" s="70" t="e">
        <f>#REF!*2</f>
        <v>#REF!</v>
      </c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1"/>
      <c r="DK30" s="34" t="e">
        <f>#REF!*1</f>
        <v>#REF!</v>
      </c>
    </row>
    <row r="31" spans="2:115" hidden="1" x14ac:dyDescent="0.4">
      <c r="B31" s="24" t="s">
        <v>81</v>
      </c>
      <c r="C31" s="73" t="s">
        <v>28</v>
      </c>
      <c r="D31" s="69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>
        <v>7.1</v>
      </c>
      <c r="AF31" s="70"/>
      <c r="AG31" s="70">
        <v>1.5</v>
      </c>
      <c r="AH31" s="70"/>
      <c r="AI31" s="70"/>
      <c r="AJ31" s="70"/>
      <c r="AK31" s="70"/>
      <c r="AL31" s="70"/>
      <c r="AM31" s="70"/>
      <c r="AN31" s="70"/>
      <c r="AO31" s="70">
        <v>2</v>
      </c>
      <c r="AP31" s="70">
        <f t="shared" si="1"/>
        <v>2</v>
      </c>
      <c r="AQ31" s="70">
        <v>0.8</v>
      </c>
      <c r="AR31" s="70">
        <f t="shared" si="2"/>
        <v>1</v>
      </c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>
        <f t="shared" si="3"/>
        <v>4</v>
      </c>
      <c r="BG31" s="70"/>
      <c r="BH31" s="70"/>
      <c r="BI31" s="70"/>
      <c r="BJ31" s="70" t="e">
        <f>#REF!*1</f>
        <v>#REF!</v>
      </c>
      <c r="BK31" s="70"/>
      <c r="BL31" s="70" t="e">
        <f>#REF!*1</f>
        <v>#REF!</v>
      </c>
      <c r="BM31" s="70"/>
      <c r="BN31" s="70" t="e">
        <f>#REF!*1</f>
        <v>#REF!</v>
      </c>
      <c r="BO31" s="70"/>
      <c r="BP31" s="70" t="e">
        <f>#REF!*1</f>
        <v>#REF!</v>
      </c>
      <c r="BQ31" s="70"/>
      <c r="BR31" s="70" t="e">
        <f>#REF!*1</f>
        <v>#REF!</v>
      </c>
      <c r="BS31" s="70"/>
      <c r="BT31" s="70" t="e">
        <f>#REF!*1</f>
        <v>#REF!</v>
      </c>
      <c r="BU31" s="70"/>
      <c r="BV31" s="70" t="e">
        <f>#REF!*3</f>
        <v>#REF!</v>
      </c>
      <c r="BW31" s="70"/>
      <c r="BX31" s="70" t="e">
        <f>#REF!*3</f>
        <v>#REF!</v>
      </c>
      <c r="BY31" s="70"/>
      <c r="BZ31" s="70" t="e">
        <f>#REF!*4</f>
        <v>#REF!</v>
      </c>
      <c r="CA31" s="70"/>
      <c r="CB31" s="70" t="e">
        <f>#REF!*4</f>
        <v>#REF!</v>
      </c>
      <c r="CC31" s="70"/>
      <c r="CD31" s="70"/>
      <c r="CE31" s="70"/>
      <c r="CF31" s="70" t="e">
        <f>#REF!*4</f>
        <v>#REF!</v>
      </c>
      <c r="CG31" s="70"/>
      <c r="CH31" s="70" t="e">
        <f>#REF!*4</f>
        <v>#REF!</v>
      </c>
      <c r="CI31" s="70"/>
      <c r="CJ31" s="70" t="e">
        <f>#REF!*4</f>
        <v>#REF!</v>
      </c>
      <c r="CK31" s="70"/>
      <c r="CL31" s="70" t="e">
        <f>#REF!*2</f>
        <v>#REF!</v>
      </c>
      <c r="CM31" s="70"/>
      <c r="CN31" s="70" t="e">
        <f>#REF!*1</f>
        <v>#REF!</v>
      </c>
      <c r="CO31" s="70"/>
      <c r="CP31" s="70" t="e">
        <f>#REF!*2</f>
        <v>#REF!</v>
      </c>
      <c r="CQ31" s="70"/>
      <c r="CR31" s="70" t="e">
        <f>#REF!*4</f>
        <v>#REF!</v>
      </c>
      <c r="CS31" s="70"/>
      <c r="CT31" s="70" t="e">
        <f>#REF!*2</f>
        <v>#REF!</v>
      </c>
      <c r="CU31" s="70"/>
      <c r="CV31" s="70" t="e">
        <f>#REF!*2</f>
        <v>#REF!</v>
      </c>
      <c r="CW31" s="70"/>
      <c r="CX31" s="70" t="e">
        <f>#REF!*2</f>
        <v>#REF!</v>
      </c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1"/>
      <c r="DK31" s="34" t="e">
        <f>#REF!*1</f>
        <v>#REF!</v>
      </c>
    </row>
    <row r="32" spans="2:115" hidden="1" x14ac:dyDescent="0.4">
      <c r="B32" s="24" t="s">
        <v>62</v>
      </c>
      <c r="C32" s="73" t="s">
        <v>29</v>
      </c>
      <c r="D32" s="69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 t="s">
        <v>37</v>
      </c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>
        <f t="shared" si="1"/>
        <v>2</v>
      </c>
      <c r="AQ32" s="70"/>
      <c r="AR32" s="70">
        <f t="shared" si="2"/>
        <v>1</v>
      </c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>
        <f t="shared" si="3"/>
        <v>4</v>
      </c>
      <c r="BG32" s="70"/>
      <c r="BH32" s="70"/>
      <c r="BI32" s="70"/>
      <c r="BJ32" s="70" t="e">
        <f>#REF!*1</f>
        <v>#REF!</v>
      </c>
      <c r="BK32" s="70"/>
      <c r="BL32" s="70" t="e">
        <f>#REF!*1</f>
        <v>#REF!</v>
      </c>
      <c r="BM32" s="70"/>
      <c r="BN32" s="70" t="e">
        <f>#REF!*1</f>
        <v>#REF!</v>
      </c>
      <c r="BO32" s="70"/>
      <c r="BP32" s="70" t="e">
        <f>#REF!*1</f>
        <v>#REF!</v>
      </c>
      <c r="BQ32" s="70"/>
      <c r="BR32" s="70" t="e">
        <f>#REF!*1</f>
        <v>#REF!</v>
      </c>
      <c r="BS32" s="70"/>
      <c r="BT32" s="70" t="e">
        <f>#REF!*1</f>
        <v>#REF!</v>
      </c>
      <c r="BU32" s="70"/>
      <c r="BV32" s="70" t="e">
        <f>#REF!*3</f>
        <v>#REF!</v>
      </c>
      <c r="BW32" s="70"/>
      <c r="BX32" s="70" t="e">
        <f>#REF!*3</f>
        <v>#REF!</v>
      </c>
      <c r="BY32" s="70"/>
      <c r="BZ32" s="70" t="e">
        <f>#REF!*4</f>
        <v>#REF!</v>
      </c>
      <c r="CA32" s="70"/>
      <c r="CB32" s="70" t="e">
        <f>#REF!*4</f>
        <v>#REF!</v>
      </c>
      <c r="CC32" s="70"/>
      <c r="CD32" s="70"/>
      <c r="CE32" s="70"/>
      <c r="CF32" s="70" t="e">
        <f>#REF!*4</f>
        <v>#REF!</v>
      </c>
      <c r="CG32" s="70"/>
      <c r="CH32" s="70" t="e">
        <f>#REF!*4</f>
        <v>#REF!</v>
      </c>
      <c r="CI32" s="70"/>
      <c r="CJ32" s="70" t="e">
        <f>#REF!*4</f>
        <v>#REF!</v>
      </c>
      <c r="CK32" s="70"/>
      <c r="CL32" s="70" t="e">
        <f>#REF!*2</f>
        <v>#REF!</v>
      </c>
      <c r="CM32" s="70"/>
      <c r="CN32" s="70" t="e">
        <f>#REF!*1</f>
        <v>#REF!</v>
      </c>
      <c r="CO32" s="70"/>
      <c r="CP32" s="70" t="e">
        <f>#REF!*2</f>
        <v>#REF!</v>
      </c>
      <c r="CQ32" s="70"/>
      <c r="CR32" s="70" t="e">
        <f>#REF!*4</f>
        <v>#REF!</v>
      </c>
      <c r="CS32" s="70"/>
      <c r="CT32" s="70" t="e">
        <f>#REF!*2</f>
        <v>#REF!</v>
      </c>
      <c r="CU32" s="70"/>
      <c r="CV32" s="70" t="e">
        <f>#REF!*2</f>
        <v>#REF!</v>
      </c>
      <c r="CW32" s="70"/>
      <c r="CX32" s="70" t="e">
        <f>#REF!*2</f>
        <v>#REF!</v>
      </c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1"/>
      <c r="DK32" s="34" t="e">
        <f>#REF!*1</f>
        <v>#REF!</v>
      </c>
    </row>
    <row r="33" spans="2:115" hidden="1" x14ac:dyDescent="0.4">
      <c r="B33" s="24" t="s">
        <v>81</v>
      </c>
      <c r="C33" s="86" t="s">
        <v>73</v>
      </c>
      <c r="D33" s="69">
        <v>5.7</v>
      </c>
      <c r="E33" s="70">
        <v>1</v>
      </c>
      <c r="F33" s="70">
        <v>1.5</v>
      </c>
      <c r="G33" s="70">
        <v>14.2</v>
      </c>
      <c r="H33" s="70">
        <v>3.4</v>
      </c>
      <c r="I33" s="70">
        <v>3</v>
      </c>
      <c r="J33" s="70">
        <v>2.2000000000000002</v>
      </c>
      <c r="K33" s="70">
        <v>12</v>
      </c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>
        <v>0.1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>
        <v>0.2</v>
      </c>
      <c r="AP33" s="70">
        <f t="shared" si="1"/>
        <v>2</v>
      </c>
      <c r="AQ33" s="70">
        <v>0.1</v>
      </c>
      <c r="AR33" s="70">
        <f t="shared" si="2"/>
        <v>1</v>
      </c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>
        <f t="shared" si="3"/>
        <v>4</v>
      </c>
      <c r="BG33" s="70"/>
      <c r="BH33" s="70"/>
      <c r="BI33" s="70"/>
      <c r="BJ33" s="70" t="e">
        <f>#REF!*1</f>
        <v>#REF!</v>
      </c>
      <c r="BK33" s="70"/>
      <c r="BL33" s="70" t="e">
        <f>#REF!*1</f>
        <v>#REF!</v>
      </c>
      <c r="BM33" s="70"/>
      <c r="BN33" s="70" t="e">
        <f>#REF!*1</f>
        <v>#REF!</v>
      </c>
      <c r="BO33" s="70"/>
      <c r="BP33" s="70" t="e">
        <f>#REF!*1</f>
        <v>#REF!</v>
      </c>
      <c r="BQ33" s="70"/>
      <c r="BR33" s="70" t="e">
        <f>#REF!*1</f>
        <v>#REF!</v>
      </c>
      <c r="BS33" s="70"/>
      <c r="BT33" s="70" t="e">
        <f>#REF!*1</f>
        <v>#REF!</v>
      </c>
      <c r="BU33" s="70"/>
      <c r="BV33" s="70" t="e">
        <f>#REF!*3</f>
        <v>#REF!</v>
      </c>
      <c r="BW33" s="70"/>
      <c r="BX33" s="70" t="e">
        <f>#REF!*3</f>
        <v>#REF!</v>
      </c>
      <c r="BY33" s="70"/>
      <c r="BZ33" s="70" t="e">
        <f>#REF!*4</f>
        <v>#REF!</v>
      </c>
      <c r="CA33" s="70"/>
      <c r="CB33" s="70" t="e">
        <f>#REF!*4</f>
        <v>#REF!</v>
      </c>
      <c r="CC33" s="70"/>
      <c r="CD33" s="70"/>
      <c r="CE33" s="70"/>
      <c r="CF33" s="70" t="e">
        <f>#REF!*4</f>
        <v>#REF!</v>
      </c>
      <c r="CG33" s="70"/>
      <c r="CH33" s="70" t="e">
        <f>#REF!*4</f>
        <v>#REF!</v>
      </c>
      <c r="CI33" s="70">
        <v>0.2</v>
      </c>
      <c r="CJ33" s="70" t="e">
        <f>#REF!*4</f>
        <v>#REF!</v>
      </c>
      <c r="CK33" s="70">
        <v>0.2</v>
      </c>
      <c r="CL33" s="70" t="e">
        <f>#REF!*2</f>
        <v>#REF!</v>
      </c>
      <c r="CM33" s="70">
        <v>0.31</v>
      </c>
      <c r="CN33" s="70" t="e">
        <f>#REF!*1</f>
        <v>#REF!</v>
      </c>
      <c r="CO33" s="70">
        <v>0.2</v>
      </c>
      <c r="CP33" s="70" t="e">
        <f>#REF!*2</f>
        <v>#REF!</v>
      </c>
      <c r="CQ33" s="70">
        <v>0.2</v>
      </c>
      <c r="CR33" s="70" t="e">
        <f>#REF!*4</f>
        <v>#REF!</v>
      </c>
      <c r="CS33" s="70">
        <v>0.36</v>
      </c>
      <c r="CT33" s="70" t="e">
        <f>#REF!*2</f>
        <v>#REF!</v>
      </c>
      <c r="CU33" s="70">
        <v>0.2</v>
      </c>
      <c r="CV33" s="70" t="e">
        <f>#REF!*2</f>
        <v>#REF!</v>
      </c>
      <c r="CW33" s="70">
        <v>0.2</v>
      </c>
      <c r="CX33" s="70" t="e">
        <f>#REF!*2</f>
        <v>#REF!</v>
      </c>
      <c r="CY33" s="70">
        <v>0.4</v>
      </c>
      <c r="CZ33" s="70"/>
      <c r="DA33" s="70">
        <v>0.2</v>
      </c>
      <c r="DB33" s="70"/>
      <c r="DC33" s="70">
        <v>3.8</v>
      </c>
      <c r="DD33" s="70"/>
      <c r="DE33" s="70">
        <v>0.5</v>
      </c>
      <c r="DF33" s="70"/>
      <c r="DG33" s="70">
        <v>0.7</v>
      </c>
      <c r="DH33" s="70"/>
      <c r="DI33" s="70">
        <v>2.9489999999999998</v>
      </c>
      <c r="DJ33" s="71">
        <v>0.41799999999999998</v>
      </c>
      <c r="DK33" s="34" t="e">
        <f>#REF!*1</f>
        <v>#REF!</v>
      </c>
    </row>
    <row r="34" spans="2:115" hidden="1" x14ac:dyDescent="0.4">
      <c r="B34" s="24" t="s">
        <v>61</v>
      </c>
      <c r="C34" s="87" t="s">
        <v>38</v>
      </c>
      <c r="D34" s="69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>
        <v>40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>
        <v>2</v>
      </c>
      <c r="AP34" s="70">
        <f t="shared" si="1"/>
        <v>2</v>
      </c>
      <c r="AQ34" s="70">
        <v>1.5</v>
      </c>
      <c r="AR34" s="70">
        <f t="shared" si="2"/>
        <v>1</v>
      </c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>
        <f t="shared" si="3"/>
        <v>4</v>
      </c>
      <c r="BG34" s="70"/>
      <c r="BH34" s="70"/>
      <c r="BI34" s="70"/>
      <c r="BJ34" s="70" t="e">
        <f>#REF!*1</f>
        <v>#REF!</v>
      </c>
      <c r="BK34" s="70"/>
      <c r="BL34" s="70" t="e">
        <f>#REF!*1</f>
        <v>#REF!</v>
      </c>
      <c r="BM34" s="70"/>
      <c r="BN34" s="70" t="e">
        <f>#REF!*1</f>
        <v>#REF!</v>
      </c>
      <c r="BO34" s="70"/>
      <c r="BP34" s="70" t="e">
        <f>#REF!*1</f>
        <v>#REF!</v>
      </c>
      <c r="BQ34" s="70"/>
      <c r="BR34" s="70" t="e">
        <f>#REF!*1</f>
        <v>#REF!</v>
      </c>
      <c r="BS34" s="70"/>
      <c r="BT34" s="70" t="e">
        <f>#REF!*1</f>
        <v>#REF!</v>
      </c>
      <c r="BU34" s="70"/>
      <c r="BV34" s="70" t="e">
        <f>#REF!*3</f>
        <v>#REF!</v>
      </c>
      <c r="BW34" s="70"/>
      <c r="BX34" s="70" t="e">
        <f>#REF!*3</f>
        <v>#REF!</v>
      </c>
      <c r="BY34" s="70"/>
      <c r="BZ34" s="70" t="e">
        <f>#REF!*4</f>
        <v>#REF!</v>
      </c>
      <c r="CA34" s="70"/>
      <c r="CB34" s="70" t="e">
        <f>#REF!*4</f>
        <v>#REF!</v>
      </c>
      <c r="CC34" s="70"/>
      <c r="CD34" s="70"/>
      <c r="CE34" s="70"/>
      <c r="CF34" s="70" t="e">
        <f>#REF!*4</f>
        <v>#REF!</v>
      </c>
      <c r="CG34" s="70"/>
      <c r="CH34" s="70" t="e">
        <f>#REF!*4</f>
        <v>#REF!</v>
      </c>
      <c r="CI34" s="70"/>
      <c r="CJ34" s="70" t="e">
        <f>#REF!*4</f>
        <v>#REF!</v>
      </c>
      <c r="CK34" s="70"/>
      <c r="CL34" s="70" t="e">
        <f>#REF!*2</f>
        <v>#REF!</v>
      </c>
      <c r="CM34" s="70"/>
      <c r="CN34" s="70" t="e">
        <f>#REF!*1</f>
        <v>#REF!</v>
      </c>
      <c r="CO34" s="70"/>
      <c r="CP34" s="70" t="e">
        <f>#REF!*2</f>
        <v>#REF!</v>
      </c>
      <c r="CQ34" s="70"/>
      <c r="CR34" s="70" t="e">
        <f>#REF!*4</f>
        <v>#REF!</v>
      </c>
      <c r="CS34" s="70"/>
      <c r="CT34" s="70" t="e">
        <f>#REF!*2</f>
        <v>#REF!</v>
      </c>
      <c r="CU34" s="70"/>
      <c r="CV34" s="70" t="e">
        <f>#REF!*2</f>
        <v>#REF!</v>
      </c>
      <c r="CW34" s="70"/>
      <c r="CX34" s="70" t="e">
        <f>#REF!*2</f>
        <v>#REF!</v>
      </c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1"/>
      <c r="DK34" s="34" t="e">
        <f>#REF!*1</f>
        <v>#REF!</v>
      </c>
    </row>
    <row r="35" spans="2:115" x14ac:dyDescent="0.4">
      <c r="B35" s="24" t="s">
        <v>120</v>
      </c>
      <c r="C35" s="68" t="s">
        <v>117</v>
      </c>
      <c r="D35" s="69">
        <v>1.4</v>
      </c>
      <c r="E35" s="69">
        <v>0.9</v>
      </c>
      <c r="F35" s="69">
        <v>0.8</v>
      </c>
      <c r="G35" s="69">
        <v>4</v>
      </c>
      <c r="H35" s="69">
        <v>1.3</v>
      </c>
      <c r="I35" s="69">
        <v>0.8</v>
      </c>
      <c r="J35" s="69">
        <v>0.9</v>
      </c>
      <c r="K35" s="69">
        <v>1.5</v>
      </c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69"/>
      <c r="AO35" s="69">
        <v>14</v>
      </c>
      <c r="AP35" s="70">
        <f t="shared" si="1"/>
        <v>2</v>
      </c>
      <c r="AQ35" s="69">
        <v>2</v>
      </c>
      <c r="AR35" s="70">
        <f t="shared" si="2"/>
        <v>1</v>
      </c>
      <c r="AS35" s="70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>
        <v>0.11</v>
      </c>
      <c r="BF35" s="70">
        <f t="shared" si="3"/>
        <v>4</v>
      </c>
      <c r="BG35" s="69">
        <v>0.6</v>
      </c>
      <c r="BH35" s="69" t="e">
        <f>1*#REF!</f>
        <v>#REF!</v>
      </c>
      <c r="BI35" s="69">
        <v>0.6</v>
      </c>
      <c r="BJ35" s="70" t="e">
        <f>#REF!*1</f>
        <v>#REF!</v>
      </c>
      <c r="BK35" s="69">
        <v>0.6</v>
      </c>
      <c r="BL35" s="70" t="e">
        <f>#REF!*1</f>
        <v>#REF!</v>
      </c>
      <c r="BM35" s="69">
        <v>0.6</v>
      </c>
      <c r="BN35" s="70" t="e">
        <f>#REF!*1</f>
        <v>#REF!</v>
      </c>
      <c r="BO35" s="69">
        <v>0.6</v>
      </c>
      <c r="BP35" s="70" t="e">
        <f>#REF!*1</f>
        <v>#REF!</v>
      </c>
      <c r="BQ35" s="69">
        <v>0.6</v>
      </c>
      <c r="BR35" s="70" t="e">
        <f>#REF!*1</f>
        <v>#REF!</v>
      </c>
      <c r="BS35" s="69">
        <v>0.6</v>
      </c>
      <c r="BT35" s="70" t="e">
        <f>#REF!*1</f>
        <v>#REF!</v>
      </c>
      <c r="BU35" s="69">
        <v>5.45</v>
      </c>
      <c r="BV35" s="70" t="e">
        <f>#REF!*1</f>
        <v>#REF!</v>
      </c>
      <c r="BW35" s="69">
        <v>5.45</v>
      </c>
      <c r="BX35" s="70" t="e">
        <f>#REF!*1</f>
        <v>#REF!</v>
      </c>
      <c r="BY35" s="69">
        <v>5.45</v>
      </c>
      <c r="BZ35" s="70" t="e">
        <f>#REF!*1</f>
        <v>#REF!</v>
      </c>
      <c r="CA35" s="69">
        <v>5.45</v>
      </c>
      <c r="CB35" s="70" t="e">
        <f>#REF!*1</f>
        <v>#REF!</v>
      </c>
      <c r="CC35" s="69">
        <v>5.45</v>
      </c>
      <c r="CD35" s="70" t="e">
        <f>#REF!*1</f>
        <v>#REF!</v>
      </c>
      <c r="CE35" s="69">
        <v>5.45</v>
      </c>
      <c r="CF35" s="70" t="e">
        <f>#REF!*1</f>
        <v>#REF!</v>
      </c>
      <c r="CG35" s="69">
        <v>111.93</v>
      </c>
      <c r="CH35" s="70" t="e">
        <f>#REF!*4</f>
        <v>#REF!</v>
      </c>
      <c r="CI35" s="69">
        <v>6</v>
      </c>
      <c r="CJ35" s="70" t="e">
        <f>#REF!*1</f>
        <v>#REF!</v>
      </c>
      <c r="CK35" s="69">
        <v>6.8</v>
      </c>
      <c r="CL35" s="70" t="e">
        <f>#REF!*1</f>
        <v>#REF!</v>
      </c>
      <c r="CM35" s="69">
        <v>2.2999999999999998</v>
      </c>
      <c r="CN35" s="70" t="e">
        <f>#REF!*1</f>
        <v>#REF!</v>
      </c>
      <c r="CO35" s="69">
        <v>1.9</v>
      </c>
      <c r="CP35" s="70" t="e">
        <f>#REF!*1</f>
        <v>#REF!</v>
      </c>
      <c r="CQ35" s="69">
        <v>35.799999999999997</v>
      </c>
      <c r="CR35" s="70" t="e">
        <f>#REF!*3</f>
        <v>#REF!</v>
      </c>
      <c r="CS35" s="69">
        <v>12.3</v>
      </c>
      <c r="CT35" s="70" t="e">
        <f>#REF!*2</f>
        <v>#REF!</v>
      </c>
      <c r="CU35" s="69">
        <v>12.3</v>
      </c>
      <c r="CV35" s="70" t="e">
        <f>#REF!*2</f>
        <v>#REF!</v>
      </c>
      <c r="CW35" s="69">
        <v>4.3</v>
      </c>
      <c r="CX35" s="70" t="e">
        <f>#REF!*1</f>
        <v>#REF!</v>
      </c>
      <c r="CY35" s="69">
        <v>2.1</v>
      </c>
      <c r="CZ35" s="70" t="e">
        <f>#REF!*1</f>
        <v>#REF!</v>
      </c>
      <c r="DA35" s="69">
        <v>4.3</v>
      </c>
      <c r="DB35" s="70" t="e">
        <f>1*#REF!</f>
        <v>#REF!</v>
      </c>
      <c r="DC35" s="69">
        <v>2.2000000000000002</v>
      </c>
      <c r="DD35" s="70" t="e">
        <f>#REF!*1</f>
        <v>#REF!</v>
      </c>
      <c r="DE35" s="69">
        <v>1.1000000000000001</v>
      </c>
      <c r="DF35" s="70" t="e">
        <f>#REF!*1</f>
        <v>#REF!</v>
      </c>
      <c r="DG35" s="69">
        <v>1.6</v>
      </c>
      <c r="DH35" s="70"/>
      <c r="DI35" s="70"/>
      <c r="DJ35" s="71"/>
      <c r="DK35" s="34" t="e">
        <f>#REF!*1</f>
        <v>#REF!</v>
      </c>
    </row>
    <row r="36" spans="2:115" hidden="1" x14ac:dyDescent="0.4">
      <c r="B36" s="24" t="s">
        <v>81</v>
      </c>
      <c r="C36" s="73" t="s">
        <v>39</v>
      </c>
      <c r="D36" s="69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>
        <v>31</v>
      </c>
      <c r="AF36" s="70"/>
      <c r="AG36" s="70"/>
      <c r="AH36" s="70"/>
      <c r="AI36" s="70"/>
      <c r="AJ36" s="70"/>
      <c r="AK36" s="70"/>
      <c r="AL36" s="70"/>
      <c r="AM36" s="70"/>
      <c r="AN36" s="70"/>
      <c r="AO36" s="70">
        <v>9</v>
      </c>
      <c r="AP36" s="70"/>
      <c r="AQ36" s="70">
        <v>5</v>
      </c>
      <c r="AR36" s="70">
        <f t="shared" si="2"/>
        <v>1</v>
      </c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>
        <f t="shared" si="3"/>
        <v>4</v>
      </c>
      <c r="BG36" s="70"/>
      <c r="BH36" s="70"/>
      <c r="BI36" s="70"/>
      <c r="BJ36" s="70" t="e">
        <f>#REF!*1</f>
        <v>#REF!</v>
      </c>
      <c r="BK36" s="70"/>
      <c r="BL36" s="70" t="e">
        <f>#REF!*1</f>
        <v>#REF!</v>
      </c>
      <c r="BM36" s="70"/>
      <c r="BN36" s="70" t="e">
        <f>#REF!*1</f>
        <v>#REF!</v>
      </c>
      <c r="BO36" s="70"/>
      <c r="BP36" s="70" t="e">
        <f>#REF!*1</f>
        <v>#REF!</v>
      </c>
      <c r="BQ36" s="70"/>
      <c r="BR36" s="70" t="e">
        <f>#REF!*1</f>
        <v>#REF!</v>
      </c>
      <c r="BS36" s="70"/>
      <c r="BT36" s="70" t="e">
        <f>#REF!*1</f>
        <v>#REF!</v>
      </c>
      <c r="BU36" s="70"/>
      <c r="BV36" s="70" t="e">
        <f>#REF!*3</f>
        <v>#REF!</v>
      </c>
      <c r="BW36" s="70"/>
      <c r="BX36" s="70" t="e">
        <f>#REF!*3</f>
        <v>#REF!</v>
      </c>
      <c r="BY36" s="70"/>
      <c r="BZ36" s="70" t="e">
        <f>#REF!*4</f>
        <v>#REF!</v>
      </c>
      <c r="CA36" s="70"/>
      <c r="CB36" s="70" t="e">
        <f>#REF!*4</f>
        <v>#REF!</v>
      </c>
      <c r="CC36" s="70"/>
      <c r="CD36" s="70"/>
      <c r="CE36" s="70"/>
      <c r="CF36" s="70" t="e">
        <f>#REF!*4</f>
        <v>#REF!</v>
      </c>
      <c r="CG36" s="70"/>
      <c r="CH36" s="70" t="e">
        <f>#REF!*4</f>
        <v>#REF!</v>
      </c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 t="e">
        <f>#REF!*2</f>
        <v>#REF!</v>
      </c>
      <c r="CU36" s="70"/>
      <c r="CV36" s="70" t="e">
        <f>#REF!*4</f>
        <v>#REF!</v>
      </c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t="e">
        <f>#REF!*1</f>
        <v>#REF!</v>
      </c>
    </row>
    <row r="37" spans="2:115" x14ac:dyDescent="0.4">
      <c r="B37" s="24" t="s">
        <v>120</v>
      </c>
      <c r="C37" s="68" t="s">
        <v>18</v>
      </c>
      <c r="D37" s="69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>
        <v>1.8</v>
      </c>
      <c r="AG37" s="70">
        <v>2.5</v>
      </c>
      <c r="AH37" s="70"/>
      <c r="AI37" s="70"/>
      <c r="AJ37" s="70"/>
      <c r="AK37" s="70"/>
      <c r="AL37" s="70"/>
      <c r="AM37" s="70"/>
      <c r="AN37" s="70"/>
      <c r="AO37" s="70">
        <v>8</v>
      </c>
      <c r="AP37" s="70">
        <f>3*1</f>
        <v>3</v>
      </c>
      <c r="AQ37" s="70">
        <v>5</v>
      </c>
      <c r="AR37" s="70">
        <f>1*3</f>
        <v>3</v>
      </c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>
        <v>1.8</v>
      </c>
      <c r="BF37" s="70">
        <f t="shared" si="3"/>
        <v>4</v>
      </c>
      <c r="BG37" s="70">
        <v>4</v>
      </c>
      <c r="BH37" s="70" t="e">
        <f>#REF!*2</f>
        <v>#REF!</v>
      </c>
      <c r="BI37" s="70">
        <v>3</v>
      </c>
      <c r="BJ37" s="70" t="e">
        <f>#REF!*2</f>
        <v>#REF!</v>
      </c>
      <c r="BK37" s="70">
        <v>4</v>
      </c>
      <c r="BL37" s="70" t="e">
        <f>#REF!*2</f>
        <v>#REF!</v>
      </c>
      <c r="BM37" s="70">
        <v>5</v>
      </c>
      <c r="BN37" s="70" t="e">
        <f>#REF!*3</f>
        <v>#REF!</v>
      </c>
      <c r="BO37" s="70">
        <v>4</v>
      </c>
      <c r="BP37" s="70" t="e">
        <f>#REF!*2</f>
        <v>#REF!</v>
      </c>
      <c r="BQ37" s="70">
        <v>5</v>
      </c>
      <c r="BR37" s="70" t="e">
        <f>#REF!*3</f>
        <v>#REF!</v>
      </c>
      <c r="BS37" s="70">
        <v>10</v>
      </c>
      <c r="BT37" s="70" t="e">
        <f>#REF!*3</f>
        <v>#REF!</v>
      </c>
      <c r="BU37" s="70">
        <v>41</v>
      </c>
      <c r="BV37" s="70" t="e">
        <f>#REF!*4</f>
        <v>#REF!</v>
      </c>
      <c r="BW37" s="70">
        <v>27</v>
      </c>
      <c r="BX37" s="70" t="e">
        <f>#REF!*4</f>
        <v>#REF!</v>
      </c>
      <c r="BY37" s="70">
        <v>41</v>
      </c>
      <c r="BZ37" s="70" t="e">
        <f>#REF!*4</f>
        <v>#REF!</v>
      </c>
      <c r="CA37" s="70">
        <v>40</v>
      </c>
      <c r="CB37" s="70" t="e">
        <f>#REF!*4</f>
        <v>#REF!</v>
      </c>
      <c r="CC37" s="70">
        <v>50</v>
      </c>
      <c r="CD37" s="70" t="e">
        <f>#REF!*4</f>
        <v>#REF!</v>
      </c>
      <c r="CE37" s="70">
        <v>20</v>
      </c>
      <c r="CF37" s="70" t="e">
        <f>#REF!*4</f>
        <v>#REF!</v>
      </c>
      <c r="CG37" s="70">
        <v>50.5</v>
      </c>
      <c r="CH37" s="70" t="e">
        <f>#REF!*4</f>
        <v>#REF!</v>
      </c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</row>
    <row r="38" spans="2:115" hidden="1" x14ac:dyDescent="0.4">
      <c r="B38" s="24" t="s">
        <v>62</v>
      </c>
      <c r="C38" s="73" t="s">
        <v>40</v>
      </c>
      <c r="D38" s="69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 t="s">
        <v>35</v>
      </c>
      <c r="AF38" s="70"/>
      <c r="AG38" s="70"/>
      <c r="AH38" s="70"/>
      <c r="AI38" s="70"/>
      <c r="AJ38" s="70"/>
      <c r="AK38" s="70"/>
      <c r="AL38" s="70"/>
      <c r="AM38" s="70"/>
      <c r="AN38" s="78"/>
      <c r="AO38" s="78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 t="e">
        <f>#REF!*1</f>
        <v>#REF!</v>
      </c>
      <c r="BQ38" s="70"/>
      <c r="BR38" s="70" t="e">
        <f>#REF!*1</f>
        <v>#REF!</v>
      </c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 t="e">
        <f>#REF!*4</f>
        <v>#REF!</v>
      </c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</row>
    <row r="39" spans="2:115" hidden="1" x14ac:dyDescent="0.4">
      <c r="B39" s="24" t="s">
        <v>62</v>
      </c>
      <c r="C39" s="73" t="s">
        <v>50</v>
      </c>
      <c r="D39" s="69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>
        <v>15</v>
      </c>
      <c r="AH39" s="70"/>
      <c r="AI39" s="70"/>
      <c r="AJ39" s="70"/>
      <c r="AK39" s="70"/>
      <c r="AL39" s="70"/>
      <c r="AM39" s="70"/>
      <c r="AN39" s="70"/>
      <c r="AO39" s="70">
        <v>121</v>
      </c>
      <c r="AP39" s="70"/>
      <c r="AQ39" s="78">
        <v>50</v>
      </c>
      <c r="AR39" s="78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>
        <v>18.2</v>
      </c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 t="e">
        <f>#REF!*1</f>
        <v>#REF!</v>
      </c>
      <c r="BQ39" s="70"/>
      <c r="BR39" s="70" t="e">
        <f>#REF!*1</f>
        <v>#REF!</v>
      </c>
      <c r="BS39" s="70"/>
      <c r="BT39" s="70"/>
      <c r="BU39" s="70">
        <v>1337.7</v>
      </c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>
        <v>1017.3</v>
      </c>
      <c r="CH39" s="70" t="e">
        <f>#REF!*4</f>
        <v>#REF!</v>
      </c>
      <c r="CI39" s="70"/>
      <c r="CJ39" s="70"/>
      <c r="CK39" s="70"/>
      <c r="CL39" s="70"/>
      <c r="CM39" s="70"/>
      <c r="CN39" s="70"/>
      <c r="CO39" s="70"/>
      <c r="CP39" s="70"/>
      <c r="CQ39" s="70"/>
      <c r="CR39" s="71"/>
      <c r="CS39" s="71"/>
      <c r="CT39" s="71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</row>
    <row r="40" spans="2:115" hidden="1" x14ac:dyDescent="0.4">
      <c r="B40" s="24" t="s">
        <v>61</v>
      </c>
      <c r="C40" s="73" t="s">
        <v>41</v>
      </c>
      <c r="D40" s="69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>
        <v>137</v>
      </c>
      <c r="AF40" s="70"/>
      <c r="AG40" s="70"/>
      <c r="AH40" s="70"/>
      <c r="AI40" s="70"/>
      <c r="AJ40" s="77"/>
      <c r="AK40" s="77"/>
      <c r="AL40" s="77"/>
      <c r="AM40" s="75"/>
      <c r="AN40" s="77"/>
      <c r="AO40" s="77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>
        <v>55</v>
      </c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 t="e">
        <f>#REF!*1</f>
        <v>#REF!</v>
      </c>
      <c r="BQ40" s="70"/>
      <c r="BR40" s="70" t="e">
        <f>#REF!*1</f>
        <v>#REF!</v>
      </c>
      <c r="BS40" s="70"/>
      <c r="BT40" s="70"/>
      <c r="BU40" s="70">
        <v>1541.5</v>
      </c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>
        <v>66.5</v>
      </c>
      <c r="CH40" s="70" t="e">
        <f>#REF!*4</f>
        <v>#REF!</v>
      </c>
      <c r="CI40" s="70"/>
      <c r="CJ40" s="70"/>
      <c r="CK40" s="70"/>
      <c r="CL40" s="70"/>
      <c r="CM40" s="70"/>
      <c r="CN40" s="70"/>
      <c r="CO40" s="70"/>
      <c r="CP40" s="70"/>
      <c r="CQ40" s="70"/>
      <c r="CR40" s="71"/>
      <c r="CS40" s="71"/>
      <c r="CT40" s="71"/>
      <c r="CU40" s="70"/>
      <c r="CV40" s="70"/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</row>
    <row r="41" spans="2:115" hidden="1" x14ac:dyDescent="0.4">
      <c r="B41" s="24" t="s">
        <v>61</v>
      </c>
      <c r="C41" s="73" t="s">
        <v>42</v>
      </c>
      <c r="D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>
        <v>206</v>
      </c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7"/>
      <c r="AR41" s="77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 t="e">
        <f>#REF!*1</f>
        <v>#REF!</v>
      </c>
      <c r="BQ41" s="70"/>
      <c r="BR41" s="70" t="e">
        <f>#REF!*1</f>
        <v>#REF!</v>
      </c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 t="e">
        <f>#REF!*4</f>
        <v>#REF!</v>
      </c>
      <c r="CI41" s="70"/>
      <c r="CJ41" s="70"/>
      <c r="CK41" s="70"/>
      <c r="CL41" s="70"/>
      <c r="CM41" s="70"/>
      <c r="CN41" s="70"/>
      <c r="CO41" s="70"/>
      <c r="CP41" s="70"/>
      <c r="CQ41" s="70"/>
      <c r="CR41" s="71"/>
      <c r="CS41" s="71"/>
      <c r="CT41" s="71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</row>
    <row r="42" spans="2:115" ht="15" thickBot="1" x14ac:dyDescent="0.45">
      <c r="B42" s="24" t="s">
        <v>120</v>
      </c>
      <c r="C42" s="68" t="s">
        <v>43</v>
      </c>
      <c r="D42" s="69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>
        <v>206</v>
      </c>
      <c r="AF42" s="70"/>
      <c r="AG42" s="70"/>
      <c r="AH42" s="70">
        <f>4*1</f>
        <v>4</v>
      </c>
      <c r="AI42" s="70"/>
      <c r="AJ42" s="70"/>
      <c r="AK42" s="70"/>
      <c r="AL42" s="70"/>
      <c r="AM42" s="70"/>
      <c r="AN42" s="69"/>
      <c r="AO42" s="69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1"/>
      <c r="CS42" s="71"/>
      <c r="CT42" s="71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</row>
    <row r="43" spans="2:115" ht="15" hidden="1" thickBot="1" x14ac:dyDescent="0.45">
      <c r="B43" s="24" t="s">
        <v>61</v>
      </c>
      <c r="C43" s="73" t="s">
        <v>44</v>
      </c>
      <c r="D43" s="69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>
        <v>69</v>
      </c>
      <c r="AF43" s="70"/>
      <c r="AG43" s="70"/>
      <c r="AH43" s="70"/>
      <c r="AI43" s="70"/>
      <c r="AJ43" s="70"/>
      <c r="AK43" s="70"/>
      <c r="AL43" s="70"/>
      <c r="AM43" s="70"/>
      <c r="AN43" s="69"/>
      <c r="AO43" s="69">
        <v>14</v>
      </c>
      <c r="AP43" s="69"/>
      <c r="AQ43" s="69">
        <v>2</v>
      </c>
      <c r="AR43" s="69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1"/>
      <c r="CS43" s="71"/>
      <c r="CT43" s="71"/>
      <c r="CU43" s="70"/>
      <c r="CV43" s="70"/>
      <c r="CW43" s="70"/>
      <c r="CX43" s="70"/>
      <c r="CY43" s="70"/>
      <c r="CZ43" s="70"/>
      <c r="DA43" s="70"/>
      <c r="DB43" s="70"/>
      <c r="DC43" s="70"/>
      <c r="DD43" s="70"/>
      <c r="DE43" s="70"/>
      <c r="DF43" s="70"/>
      <c r="DG43" s="70"/>
      <c r="DH43" s="70"/>
      <c r="DI43" s="70">
        <v>1.36</v>
      </c>
      <c r="DJ43" s="70">
        <v>0.54</v>
      </c>
    </row>
    <row r="44" spans="2:115" ht="15" hidden="1" thickBot="1" x14ac:dyDescent="0.45">
      <c r="B44" s="27" t="s">
        <v>61</v>
      </c>
      <c r="C44" s="88" t="s">
        <v>21</v>
      </c>
      <c r="D44" s="82"/>
      <c r="E44" s="63"/>
      <c r="F44" s="63"/>
      <c r="G44" s="63"/>
      <c r="H44" s="63"/>
      <c r="I44" s="63"/>
      <c r="J44" s="63"/>
      <c r="K44" s="63"/>
      <c r="L44" s="63">
        <v>0</v>
      </c>
      <c r="M44" s="63"/>
      <c r="N44" s="63">
        <v>0</v>
      </c>
      <c r="O44" s="63"/>
      <c r="P44" s="63">
        <v>0</v>
      </c>
      <c r="Q44" s="63"/>
      <c r="R44" s="63">
        <v>0</v>
      </c>
      <c r="S44" s="63"/>
      <c r="T44" s="63">
        <v>0</v>
      </c>
      <c r="U44" s="63"/>
      <c r="V44" s="63">
        <v>0</v>
      </c>
      <c r="W44" s="63"/>
      <c r="X44" s="63">
        <v>0</v>
      </c>
      <c r="Y44" s="63"/>
      <c r="Z44" s="63">
        <v>0</v>
      </c>
      <c r="AA44" s="63"/>
      <c r="AB44" s="63" t="s">
        <v>22</v>
      </c>
      <c r="AC44" s="63"/>
      <c r="AD44" s="63"/>
      <c r="AE44" s="63"/>
      <c r="AF44" s="63"/>
      <c r="AG44" s="63"/>
      <c r="AH44" s="63"/>
      <c r="AI44" s="63"/>
      <c r="AJ44" s="75"/>
      <c r="AK44" s="75"/>
      <c r="AL44" s="75"/>
      <c r="AM44" s="75"/>
      <c r="AN44" s="77"/>
      <c r="AO44" s="77"/>
      <c r="AP44" s="77"/>
      <c r="AQ44" s="77"/>
      <c r="AR44" s="77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4"/>
      <c r="CS44" s="64"/>
      <c r="CT44" s="64"/>
      <c r="CU44" s="63"/>
      <c r="CV44" s="63"/>
      <c r="CW44" s="63"/>
      <c r="CX44" s="63"/>
      <c r="CY44" s="63"/>
      <c r="CZ44" s="63"/>
      <c r="DA44" s="63"/>
      <c r="DB44" s="63"/>
      <c r="DC44" s="63"/>
      <c r="DD44" s="74"/>
      <c r="DE44" s="74"/>
      <c r="DF44" s="74"/>
      <c r="DG44" s="89"/>
      <c r="DH44" s="63"/>
      <c r="DI44" s="63"/>
      <c r="DJ44" s="63"/>
    </row>
    <row r="45" spans="2:115" ht="15" thickBot="1" x14ac:dyDescent="0.45">
      <c r="B45" s="105"/>
      <c r="C45" s="108" t="s">
        <v>17</v>
      </c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09"/>
      <c r="BR45" s="109"/>
      <c r="BS45" s="109"/>
      <c r="BT45" s="109"/>
      <c r="BU45" s="109"/>
      <c r="BV45" s="109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109"/>
      <c r="CI45" s="109"/>
      <c r="CJ45" s="109"/>
      <c r="CK45" s="109"/>
      <c r="CL45" s="109"/>
      <c r="CM45" s="109"/>
      <c r="CN45" s="109"/>
      <c r="CO45" s="109"/>
      <c r="CP45" s="109"/>
      <c r="CQ45" s="109"/>
      <c r="CR45" s="109"/>
      <c r="CS45" s="109"/>
      <c r="CT45" s="109"/>
      <c r="CU45" s="109"/>
      <c r="CV45" s="109"/>
      <c r="CW45" s="109"/>
      <c r="CX45" s="109"/>
      <c r="CY45" s="109"/>
      <c r="CZ45" s="109"/>
      <c r="DA45" s="109"/>
      <c r="DB45" s="109"/>
      <c r="DC45" s="109"/>
      <c r="DD45" s="109"/>
      <c r="DE45" s="109"/>
      <c r="DF45" s="109"/>
      <c r="DG45" s="109"/>
      <c r="DH45" s="109"/>
      <c r="DI45" s="109"/>
      <c r="DJ45" s="110"/>
    </row>
    <row r="46" spans="2:115" ht="15" hidden="1" thickBot="1" x14ac:dyDescent="0.45">
      <c r="B46" s="33" t="s">
        <v>61</v>
      </c>
      <c r="C46" s="74" t="s">
        <v>45</v>
      </c>
      <c r="D46" s="90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 t="s">
        <v>48</v>
      </c>
      <c r="AF46" s="75"/>
      <c r="AG46" s="75"/>
      <c r="AH46" s="75"/>
      <c r="AI46" s="75"/>
      <c r="AJ46" s="75"/>
      <c r="AK46" s="75"/>
      <c r="AL46" s="75"/>
      <c r="AM46" s="75"/>
      <c r="AN46" s="77"/>
      <c r="AO46" s="77"/>
      <c r="AP46" s="77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6"/>
      <c r="DG46" s="76"/>
      <c r="DH46" s="78"/>
      <c r="DI46" s="78"/>
      <c r="DJ46" s="91"/>
      <c r="DK46" t="e">
        <f>#REF!*1</f>
        <v>#REF!</v>
      </c>
    </row>
    <row r="47" spans="2:115" ht="15" thickBot="1" x14ac:dyDescent="0.45">
      <c r="B47" s="25" t="s">
        <v>120</v>
      </c>
      <c r="C47" s="92" t="s">
        <v>138</v>
      </c>
      <c r="D47" s="93">
        <v>214</v>
      </c>
      <c r="E47" s="94">
        <v>0.9</v>
      </c>
      <c r="F47" s="94">
        <v>0.9</v>
      </c>
      <c r="G47" s="95">
        <v>2419</v>
      </c>
      <c r="H47" s="96">
        <v>3</v>
      </c>
      <c r="I47" s="94">
        <v>921</v>
      </c>
      <c r="J47" s="96">
        <v>980</v>
      </c>
      <c r="K47" s="94">
        <v>980</v>
      </c>
      <c r="L47" s="94">
        <v>0</v>
      </c>
      <c r="M47" s="95">
        <v>1</v>
      </c>
      <c r="N47" s="95">
        <v>0</v>
      </c>
      <c r="O47" s="96">
        <v>1</v>
      </c>
      <c r="P47" s="96">
        <v>0</v>
      </c>
      <c r="Q47" s="96">
        <v>1</v>
      </c>
      <c r="R47" s="94">
        <v>0</v>
      </c>
      <c r="S47" s="94">
        <v>1</v>
      </c>
      <c r="T47" s="94">
        <v>0</v>
      </c>
      <c r="U47" s="95">
        <v>1</v>
      </c>
      <c r="V47" s="95">
        <v>0</v>
      </c>
      <c r="W47" s="96">
        <v>1</v>
      </c>
      <c r="X47" s="96">
        <v>0</v>
      </c>
      <c r="Y47" s="96">
        <v>1</v>
      </c>
      <c r="Z47" s="94">
        <v>0</v>
      </c>
      <c r="AA47" s="95">
        <v>1</v>
      </c>
      <c r="AB47" s="95">
        <v>0</v>
      </c>
      <c r="AC47" s="97"/>
      <c r="AD47" s="96">
        <v>1</v>
      </c>
      <c r="AE47" s="95">
        <v>35</v>
      </c>
      <c r="AF47" s="95"/>
      <c r="AG47" s="94"/>
      <c r="AH47" s="94" t="e">
        <f>2*#REF!</f>
        <v>#REF!</v>
      </c>
      <c r="AI47" s="94"/>
      <c r="AJ47" s="94"/>
      <c r="AK47" s="94"/>
      <c r="AL47" s="97"/>
      <c r="AM47" s="97"/>
      <c r="AN47" s="97"/>
      <c r="AO47" s="97">
        <v>100000000</v>
      </c>
      <c r="AP47" s="70">
        <f>1*5</f>
        <v>5</v>
      </c>
      <c r="AQ47" s="94">
        <v>20000</v>
      </c>
      <c r="AR47" s="94">
        <f>1*3</f>
        <v>3</v>
      </c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7"/>
      <c r="CG47" s="97"/>
      <c r="CH47" s="97"/>
      <c r="CI47" s="94">
        <v>2419</v>
      </c>
      <c r="CJ47" s="89" t="e">
        <f>#REF!*3</f>
        <v>#REF!</v>
      </c>
      <c r="CK47" s="94">
        <v>860</v>
      </c>
      <c r="CL47" s="70" t="e">
        <f>#REF!*2</f>
        <v>#REF!</v>
      </c>
      <c r="CM47" s="96">
        <v>930</v>
      </c>
      <c r="CN47" s="89" t="e">
        <f>#REF!*1</f>
        <v>#REF!</v>
      </c>
      <c r="CO47" s="97">
        <v>980</v>
      </c>
      <c r="CP47" s="70" t="e">
        <f>#REF!*2</f>
        <v>#REF!</v>
      </c>
      <c r="CQ47" s="94">
        <v>2630</v>
      </c>
      <c r="CR47" s="70" t="e">
        <f>#REF!*3</f>
        <v>#REF!</v>
      </c>
      <c r="CS47" s="94">
        <v>1120</v>
      </c>
      <c r="CT47" s="70" t="e">
        <f>#REF!*3</f>
        <v>#REF!</v>
      </c>
      <c r="CU47" s="97">
        <v>2419</v>
      </c>
      <c r="CV47" s="98" t="e">
        <f>#REF!*3</f>
        <v>#REF!</v>
      </c>
      <c r="CW47" s="96">
        <v>250</v>
      </c>
      <c r="CX47" s="91" t="e">
        <f>#REF!*2</f>
        <v>#REF!</v>
      </c>
      <c r="CY47" s="94">
        <v>179</v>
      </c>
      <c r="CZ47" s="91" t="e">
        <f>#REF!*2</f>
        <v>#REF!</v>
      </c>
      <c r="DA47" s="94">
        <v>146</v>
      </c>
      <c r="DB47" s="91" t="e">
        <f>2*#REF!</f>
        <v>#REF!</v>
      </c>
      <c r="DC47" s="95">
        <v>740</v>
      </c>
      <c r="DD47" s="91" t="e">
        <f>#REF!*2</f>
        <v>#REF!</v>
      </c>
      <c r="DE47" s="96">
        <v>2005</v>
      </c>
      <c r="DF47" s="91" t="e">
        <f>#REF!*3</f>
        <v>#REF!</v>
      </c>
      <c r="DG47" s="99">
        <v>64</v>
      </c>
      <c r="DH47" s="69"/>
      <c r="DI47" s="72">
        <v>7</v>
      </c>
      <c r="DJ47" s="70">
        <v>3</v>
      </c>
      <c r="DK47" t="e">
        <f>#REF!*1</f>
        <v>#REF!</v>
      </c>
    </row>
    <row r="48" spans="2:115" ht="15" hidden="1" thickBot="1" x14ac:dyDescent="0.45">
      <c r="B48" s="33" t="s">
        <v>61</v>
      </c>
      <c r="C48" s="30" t="s">
        <v>46</v>
      </c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>
        <v>0</v>
      </c>
      <c r="AF48" s="15"/>
      <c r="AG48" s="15"/>
      <c r="AH48" s="15"/>
      <c r="AI48" s="15"/>
      <c r="AJ48" s="15"/>
      <c r="AK48" s="2"/>
      <c r="AL48" s="2"/>
      <c r="AM48" s="2"/>
      <c r="AN48" s="20"/>
      <c r="AO48" s="20"/>
      <c r="AP48" s="20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19"/>
      <c r="CV48" s="16"/>
      <c r="CW48" s="2"/>
      <c r="CX48" s="2"/>
      <c r="CY48" s="2"/>
      <c r="CZ48" s="2"/>
      <c r="DA48" s="2"/>
      <c r="DB48" s="2"/>
      <c r="DC48" s="2"/>
      <c r="DD48" s="2"/>
      <c r="DE48" s="2"/>
      <c r="DF48" s="19"/>
      <c r="DG48" s="17"/>
      <c r="DH48" s="21"/>
      <c r="DI48" s="1"/>
      <c r="DJ48" s="1"/>
    </row>
    <row r="49" spans="2:114" ht="15" hidden="1" thickBot="1" x14ac:dyDescent="0.45">
      <c r="B49" s="24" t="s">
        <v>61</v>
      </c>
      <c r="C49" s="18" t="s">
        <v>47</v>
      </c>
      <c r="D49" s="10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>
        <v>0</v>
      </c>
      <c r="AF49" s="9"/>
      <c r="AG49" s="9"/>
      <c r="AH49" s="9"/>
      <c r="AI49" s="9"/>
      <c r="AJ49" s="9"/>
      <c r="AK49" s="1"/>
      <c r="AL49" s="1"/>
      <c r="AM49" s="1"/>
      <c r="AN49" s="21"/>
      <c r="AO49" s="21"/>
      <c r="AP49" s="2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23"/>
      <c r="CV49" s="4"/>
      <c r="CW49" s="1"/>
      <c r="CX49" s="1"/>
      <c r="CY49" s="1"/>
      <c r="CZ49" s="1"/>
      <c r="DA49" s="1"/>
      <c r="DB49" s="1"/>
      <c r="DC49" s="1"/>
      <c r="DD49" s="1"/>
      <c r="DE49" s="1"/>
      <c r="DF49" s="23"/>
      <c r="DG49" s="5"/>
      <c r="DH49" s="21"/>
      <c r="DI49" s="1"/>
      <c r="DJ49" s="1"/>
    </row>
    <row r="50" spans="2:114" ht="15" hidden="1" thickBot="1" x14ac:dyDescent="0.45">
      <c r="B50" s="25" t="s">
        <v>81</v>
      </c>
      <c r="C50" s="29" t="s">
        <v>3</v>
      </c>
      <c r="D50" s="11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3">
        <v>400000000</v>
      </c>
      <c r="AF50" s="13"/>
      <c r="AG50" s="12"/>
      <c r="AH50" s="12"/>
      <c r="AI50" s="12"/>
      <c r="AJ50" s="36"/>
      <c r="AK50" s="22"/>
      <c r="AL50" s="22"/>
      <c r="AM50" s="22"/>
      <c r="AN50" s="22"/>
      <c r="AO50" s="13"/>
      <c r="AP50" s="35"/>
      <c r="AQ50" s="28"/>
      <c r="AR50" s="28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31"/>
      <c r="CJ50" s="31"/>
      <c r="CK50" s="1"/>
      <c r="CL50" s="3"/>
      <c r="CM50" s="1"/>
      <c r="CN50" s="1"/>
      <c r="CO50" s="1"/>
      <c r="CP50" s="3"/>
      <c r="CQ50" s="1"/>
      <c r="CR50" s="3"/>
      <c r="CS50" s="1"/>
      <c r="CT50" s="3"/>
      <c r="CU50" s="23"/>
      <c r="CV50" s="6"/>
      <c r="CW50" s="7"/>
      <c r="CX50" s="7"/>
      <c r="CY50" s="7"/>
      <c r="CZ50" s="7"/>
      <c r="DA50" s="7"/>
      <c r="DB50" s="7"/>
      <c r="DC50" s="7"/>
      <c r="DD50" s="7"/>
      <c r="DE50" s="7"/>
      <c r="DF50" s="39"/>
      <c r="DG50" s="8"/>
      <c r="DH50" s="21"/>
      <c r="DI50" s="1"/>
      <c r="DJ50" s="1"/>
    </row>
    <row r="51" spans="2:114" ht="14.25" customHeight="1" x14ac:dyDescent="0.4">
      <c r="C51" s="26" t="s">
        <v>63</v>
      </c>
      <c r="CL51" s="38"/>
      <c r="CP51" s="38"/>
      <c r="CR51" s="38"/>
      <c r="CT51" s="38"/>
    </row>
    <row r="52" spans="2:114" x14ac:dyDescent="0.4">
      <c r="L52" s="18"/>
    </row>
    <row r="53" spans="2:114" ht="15.9" x14ac:dyDescent="0.45">
      <c r="B53" s="44" t="s">
        <v>110</v>
      </c>
      <c r="L53" s="49" t="s">
        <v>109</v>
      </c>
    </row>
    <row r="54" spans="2:114" x14ac:dyDescent="0.4">
      <c r="B54" t="s">
        <v>122</v>
      </c>
      <c r="L54" s="40"/>
      <c r="N54" s="100" t="s">
        <v>137</v>
      </c>
    </row>
    <row r="55" spans="2:114" x14ac:dyDescent="0.4">
      <c r="B55" t="s">
        <v>123</v>
      </c>
      <c r="L55" s="43"/>
      <c r="N55" s="100" t="s">
        <v>91</v>
      </c>
    </row>
    <row r="56" spans="2:114" x14ac:dyDescent="0.4">
      <c r="B56" t="s">
        <v>124</v>
      </c>
      <c r="L56" s="41"/>
      <c r="N56" s="100" t="s">
        <v>118</v>
      </c>
    </row>
    <row r="57" spans="2:114" x14ac:dyDescent="0.4">
      <c r="B57" t="s">
        <v>125</v>
      </c>
      <c r="L57" s="42"/>
      <c r="N57" s="100" t="s">
        <v>119</v>
      </c>
    </row>
    <row r="58" spans="2:114" x14ac:dyDescent="0.4">
      <c r="B58" t="s">
        <v>126</v>
      </c>
      <c r="L58" s="18"/>
    </row>
    <row r="59" spans="2:114" x14ac:dyDescent="0.4">
      <c r="B59" t="s">
        <v>127</v>
      </c>
      <c r="L59" s="18"/>
    </row>
    <row r="60" spans="2:114" x14ac:dyDescent="0.4">
      <c r="B60" t="s">
        <v>128</v>
      </c>
      <c r="L60" s="18"/>
    </row>
    <row r="61" spans="2:114" x14ac:dyDescent="0.4">
      <c r="B61" t="s">
        <v>129</v>
      </c>
      <c r="L61" s="18"/>
    </row>
    <row r="62" spans="2:114" x14ac:dyDescent="0.4">
      <c r="B62" t="s">
        <v>130</v>
      </c>
      <c r="L62" s="18"/>
    </row>
    <row r="63" spans="2:114" x14ac:dyDescent="0.4">
      <c r="B63" t="s">
        <v>131</v>
      </c>
    </row>
    <row r="64" spans="2:114" x14ac:dyDescent="0.4">
      <c r="B64" t="s">
        <v>132</v>
      </c>
    </row>
    <row r="65" spans="2:2" x14ac:dyDescent="0.4">
      <c r="B65" t="s">
        <v>133</v>
      </c>
    </row>
    <row r="66" spans="2:2" x14ac:dyDescent="0.4">
      <c r="B66" t="s">
        <v>134</v>
      </c>
    </row>
    <row r="67" spans="2:2" x14ac:dyDescent="0.4">
      <c r="B67" t="s">
        <v>135</v>
      </c>
    </row>
    <row r="68" spans="2:2" x14ac:dyDescent="0.4">
      <c r="B68" t="s">
        <v>136</v>
      </c>
    </row>
  </sheetData>
  <sortState xmlns:xlrd2="http://schemas.microsoft.com/office/spreadsheetml/2017/richdata2" ref="B53:C66">
    <sortCondition ref="B53:B66"/>
  </sortState>
  <mergeCells count="4">
    <mergeCell ref="B3:B8"/>
    <mergeCell ref="C16:DJ16"/>
    <mergeCell ref="C9:DJ9"/>
    <mergeCell ref="C45:DJ45"/>
  </mergeCells>
  <phoneticPr fontId="1" type="noConversion"/>
  <conditionalFormatting sqref="D35:K35">
    <cfRule type="cellIs" dxfId="334" priority="473" operator="lessThan">
      <formula>10</formula>
    </cfRule>
  </conditionalFormatting>
  <conditionalFormatting sqref="D11:K11">
    <cfRule type="cellIs" dxfId="333" priority="472" operator="between">
      <formula>6</formula>
      <formula>6.5</formula>
    </cfRule>
  </conditionalFormatting>
  <conditionalFormatting sqref="D11:L11">
    <cfRule type="cellIs" dxfId="332" priority="471" operator="greaterThan">
      <formula>9</formula>
    </cfRule>
  </conditionalFormatting>
  <conditionalFormatting sqref="D47:L47 AE47:AF47 N47 P47 R47 T47 V47 X47 Z47 AB47">
    <cfRule type="cellIs" dxfId="331" priority="466" operator="between">
      <formula>1000</formula>
      <formula>100000</formula>
    </cfRule>
    <cfRule type="cellIs" dxfId="330" priority="467" operator="between">
      <formula>1</formula>
      <formula>1000</formula>
    </cfRule>
    <cfRule type="cellIs" dxfId="329" priority="468" operator="lessThan">
      <formula>1</formula>
    </cfRule>
  </conditionalFormatting>
  <conditionalFormatting sqref="AE21">
    <cfRule type="cellIs" dxfId="328" priority="460" operator="greaterThan">
      <formula>6</formula>
    </cfRule>
    <cfRule type="cellIs" dxfId="327" priority="461" operator="between">
      <formula>4</formula>
      <formula>6</formula>
    </cfRule>
    <cfRule type="cellIs" dxfId="326" priority="462" operator="between">
      <formula>0.5</formula>
      <formula>4</formula>
    </cfRule>
    <cfRule type="cellIs" dxfId="325" priority="463" operator="lessThan">
      <formula>0.5</formula>
    </cfRule>
  </conditionalFormatting>
  <conditionalFormatting sqref="AE25:AF25 AO25 BU25 AQ25 AS25 AU25 AW25 AY25 BA25 BC25 BE25 BW25 BY25 CA25 CC25 CE25 CG25">
    <cfRule type="cellIs" dxfId="324" priority="452" operator="between">
      <formula>175</formula>
      <formula>700</formula>
    </cfRule>
    <cfRule type="cellIs" dxfId="323" priority="453" operator="between">
      <formula>100</formula>
      <formula>175</formula>
    </cfRule>
    <cfRule type="cellIs" dxfId="322" priority="454" operator="lessThan">
      <formula>100</formula>
    </cfRule>
    <cfRule type="cellIs" dxfId="321" priority="455" operator="greaterThan">
      <formula>700</formula>
    </cfRule>
  </conditionalFormatting>
  <conditionalFormatting sqref="AE28:AF28">
    <cfRule type="cellIs" dxfId="320" priority="449" operator="greaterThan">
      <formula>5</formula>
    </cfRule>
    <cfRule type="cellIs" dxfId="319" priority="450" operator="between">
      <formula>"0.2"</formula>
      <formula>5</formula>
    </cfRule>
    <cfRule type="cellIs" dxfId="318" priority="451" operator="lessThan">
      <formula>"0.2"</formula>
    </cfRule>
  </conditionalFormatting>
  <conditionalFormatting sqref="AE30:AF30">
    <cfRule type="cellIs" dxfId="317" priority="446" operator="lessThan">
      <formula>"0.2"</formula>
    </cfRule>
    <cfRule type="cellIs" dxfId="316" priority="447" operator="between">
      <formula>"0.2"</formula>
      <formula>2</formula>
    </cfRule>
    <cfRule type="cellIs" dxfId="315" priority="448" operator="greaterThan">
      <formula>2</formula>
    </cfRule>
  </conditionalFormatting>
  <conditionalFormatting sqref="AE32:AF32">
    <cfRule type="cellIs" dxfId="314" priority="443" operator="lessThan">
      <formula>"0.2"</formula>
    </cfRule>
    <cfRule type="cellIs" dxfId="313" priority="444" operator="between">
      <formula>"0.2"</formula>
      <formula>2</formula>
    </cfRule>
    <cfRule type="cellIs" dxfId="312" priority="445" operator="greaterThan">
      <formula>2</formula>
    </cfRule>
  </conditionalFormatting>
  <conditionalFormatting sqref="D12:K14 AG12:AG14 AO12:AO14 AQ12:AQ14 AI12:AI14 AK12:AK14 AM12:AM14 AS12:AS14 AU12:AU14 AW12:AW14 AY12:AY14 BA12:BA14 BC12:BC14 BE12:BE14 BG12:BG13 BI12:BI13 BK12:BK13 BM12:BM13 BO12:BO13 BQ12:BQ13 BS12:BS13 BU12:BU14 BW12:BW14 BY12:BY14 CA12:CA14 CC12:CC14 CE12:CE14 CG12:CG14">
    <cfRule type="cellIs" dxfId="311" priority="439" operator="greaterThan">
      <formula>270</formula>
    </cfRule>
    <cfRule type="cellIs" dxfId="310" priority="440" operator="between">
      <formula>90</formula>
      <formula>270</formula>
    </cfRule>
    <cfRule type="cellIs" dxfId="309" priority="441" operator="between">
      <formula>40</formula>
      <formula>90</formula>
    </cfRule>
    <cfRule type="cellIs" dxfId="308" priority="442" operator="between">
      <formula>40</formula>
      <formula>90</formula>
    </cfRule>
  </conditionalFormatting>
  <conditionalFormatting sqref="CI13 CK13 CM13 CO13 CQ13 CS13">
    <cfRule type="cellIs" dxfId="307" priority="431" operator="greaterThan">
      <formula>270</formula>
    </cfRule>
    <cfRule type="cellIs" dxfId="306" priority="432" operator="between">
      <formula>90</formula>
      <formula>270</formula>
    </cfRule>
    <cfRule type="cellIs" dxfId="305" priority="433" operator="between">
      <formula>40</formula>
      <formula>90</formula>
    </cfRule>
    <cfRule type="cellIs" dxfId="304" priority="434" operator="between">
      <formula>40</formula>
      <formula>90</formula>
    </cfRule>
  </conditionalFormatting>
  <conditionalFormatting sqref="AE38:AF38">
    <cfRule type="cellIs" dxfId="303" priority="428" operator="greaterThan">
      <formula>"0.05"</formula>
    </cfRule>
    <cfRule type="cellIs" dxfId="302" priority="429" operator="between">
      <formula>"0.02"</formula>
      <formula>"0.05"</formula>
    </cfRule>
    <cfRule type="cellIs" dxfId="301" priority="430" operator="lessThan">
      <formula>"0.02"</formula>
    </cfRule>
  </conditionalFormatting>
  <conditionalFormatting sqref="AG39">
    <cfRule type="cellIs" dxfId="300" priority="424" operator="greaterThan">
      <formula>460</formula>
    </cfRule>
    <cfRule type="cellIs" dxfId="299" priority="425" operator="between">
      <formula>230</formula>
      <formula>460</formula>
    </cfRule>
    <cfRule type="cellIs" dxfId="298" priority="426" operator="between">
      <formula>70</formula>
      <formula>230</formula>
    </cfRule>
    <cfRule type="cellIs" dxfId="297" priority="427" operator="lessThan">
      <formula>70</formula>
    </cfRule>
  </conditionalFormatting>
  <conditionalFormatting sqref="AE42">
    <cfRule type="cellIs" dxfId="296" priority="159" operator="between">
      <formula>20</formula>
      <formula>60</formula>
    </cfRule>
    <cfRule type="cellIs" dxfId="295" priority="421" operator="greaterThan">
      <formula>60</formula>
    </cfRule>
    <cfRule type="cellIs" dxfId="294" priority="422" operator="between">
      <formula>10</formula>
      <formula>20</formula>
    </cfRule>
    <cfRule type="cellIs" dxfId="293" priority="423" operator="lessThan">
      <formula>10</formula>
    </cfRule>
  </conditionalFormatting>
  <conditionalFormatting sqref="D18">
    <cfRule type="cellIs" dxfId="292" priority="417" operator="greaterThan">
      <formula>10</formula>
    </cfRule>
    <cfRule type="cellIs" dxfId="291" priority="418" operator="between">
      <formula>2</formula>
      <formula>10</formula>
    </cfRule>
    <cfRule type="cellIs" dxfId="290" priority="419" operator="between">
      <formula>1</formula>
      <formula>2</formula>
    </cfRule>
    <cfRule type="cellIs" dxfId="289" priority="420" operator="between">
      <formula>0</formula>
      <formula>1</formula>
    </cfRule>
  </conditionalFormatting>
  <conditionalFormatting sqref="E18:I18">
    <cfRule type="cellIs" dxfId="288" priority="413" operator="greaterThan">
      <formula>10</formula>
    </cfRule>
    <cfRule type="cellIs" dxfId="287" priority="414" operator="between">
      <formula>2</formula>
      <formula>10</formula>
    </cfRule>
    <cfRule type="cellIs" dxfId="286" priority="415" operator="between">
      <formula>1</formula>
      <formula>2</formula>
    </cfRule>
    <cfRule type="cellIs" dxfId="285" priority="416" operator="between">
      <formula>0</formula>
      <formula>1</formula>
    </cfRule>
  </conditionalFormatting>
  <conditionalFormatting sqref="AE18:AF18">
    <cfRule type="cellIs" dxfId="284" priority="409" operator="greaterThan">
      <formula>10</formula>
    </cfRule>
    <cfRule type="cellIs" dxfId="283" priority="410" operator="between">
      <formula>2</formula>
      <formula>10</formula>
    </cfRule>
    <cfRule type="cellIs" dxfId="282" priority="411" operator="between">
      <formula>1</formula>
      <formula>2</formula>
    </cfRule>
    <cfRule type="cellIs" dxfId="281" priority="412" operator="between">
      <formula>0</formula>
      <formula>1</formula>
    </cfRule>
  </conditionalFormatting>
  <conditionalFormatting sqref="AE24:AF24">
    <cfRule type="cellIs" dxfId="280" priority="406" operator="lessThan">
      <formula>"0.01"</formula>
    </cfRule>
    <cfRule type="cellIs" dxfId="279" priority="407" operator="between">
      <formula>"0.01"</formula>
      <formula>"0.05"</formula>
    </cfRule>
    <cfRule type="cellIs" dxfId="278" priority="408" operator="greaterThan">
      <formula>"0.05"</formula>
    </cfRule>
  </conditionalFormatting>
  <conditionalFormatting sqref="AE22:AF22">
    <cfRule type="cellIs" dxfId="277" priority="403" operator="greaterThan">
      <formula>80</formula>
    </cfRule>
    <cfRule type="cellIs" dxfId="276" priority="404" operator="between">
      <formula>32</formula>
      <formula>80</formula>
    </cfRule>
    <cfRule type="cellIs" dxfId="275" priority="405" operator="between">
      <formula>0</formula>
      <formula>32</formula>
    </cfRule>
  </conditionalFormatting>
  <conditionalFormatting sqref="AE50:AF50">
    <cfRule type="cellIs" dxfId="274" priority="400" operator="greaterThan">
      <formula>100</formula>
    </cfRule>
    <cfRule type="cellIs" dxfId="273" priority="401" operator="between">
      <formula>5</formula>
      <formula>100</formula>
    </cfRule>
    <cfRule type="cellIs" dxfId="272" priority="402" operator="lessThan">
      <formula>5</formula>
    </cfRule>
  </conditionalFormatting>
  <conditionalFormatting sqref="D33">
    <cfRule type="cellIs" dxfId="271" priority="396" operator="greaterThan">
      <formula>20</formula>
    </cfRule>
    <cfRule type="cellIs" dxfId="270" priority="397" operator="between">
      <formula>10</formula>
      <formula>20</formula>
    </cfRule>
    <cfRule type="cellIs" dxfId="269" priority="398" operator="between">
      <formula>6</formula>
      <formula>10</formula>
    </cfRule>
    <cfRule type="cellIs" dxfId="268" priority="399" operator="between">
      <formula>0</formula>
      <formula>6</formula>
    </cfRule>
  </conditionalFormatting>
  <conditionalFormatting sqref="E33:K33">
    <cfRule type="cellIs" dxfId="267" priority="392" operator="greaterThan">
      <formula>20</formula>
    </cfRule>
    <cfRule type="cellIs" dxfId="266" priority="393" operator="between">
      <formula>10</formula>
      <formula>20</formula>
    </cfRule>
    <cfRule type="cellIs" dxfId="265" priority="394" operator="between">
      <formula>6</formula>
      <formula>10</formula>
    </cfRule>
    <cfRule type="cellIs" dxfId="264" priority="395" operator="between">
      <formula>0</formula>
      <formula>6</formula>
    </cfRule>
  </conditionalFormatting>
  <conditionalFormatting sqref="AE33:AF33">
    <cfRule type="cellIs" dxfId="263" priority="388" operator="greaterThan">
      <formula>20</formula>
    </cfRule>
    <cfRule type="cellIs" dxfId="262" priority="389" operator="between">
      <formula>10</formula>
      <formula>20</formula>
    </cfRule>
    <cfRule type="cellIs" dxfId="261" priority="390" operator="between">
      <formula>6</formula>
      <formula>10</formula>
    </cfRule>
    <cfRule type="cellIs" dxfId="260" priority="391" operator="between">
      <formula>0</formula>
      <formula>6</formula>
    </cfRule>
  </conditionalFormatting>
  <conditionalFormatting sqref="AE36:AF36">
    <cfRule type="cellIs" dxfId="259" priority="384" operator="greaterThan">
      <formula>15</formula>
    </cfRule>
    <cfRule type="cellIs" dxfId="258" priority="385" operator="between">
      <formula>5</formula>
      <formula>15</formula>
    </cfRule>
    <cfRule type="cellIs" dxfId="257" priority="386" operator="between">
      <formula>2</formula>
      <formula>5</formula>
    </cfRule>
    <cfRule type="cellIs" dxfId="256" priority="387" operator="lessThan">
      <formula>2</formula>
    </cfRule>
  </conditionalFormatting>
  <conditionalFormatting sqref="D11">
    <cfRule type="cellIs" dxfId="255" priority="235" operator="between">
      <formula>8.4</formula>
      <formula>9</formula>
    </cfRule>
    <cfRule type="cellIs" dxfId="254" priority="236" operator="lessThan">
      <formula>6</formula>
    </cfRule>
    <cfRule type="cellIs" dxfId="253" priority="379" operator="between">
      <formula>6.5</formula>
      <formula>8.4</formula>
    </cfRule>
  </conditionalFormatting>
  <conditionalFormatting sqref="AO39 AQ39">
    <cfRule type="cellIs" dxfId="252" priority="367" operator="greaterThan">
      <formula>460</formula>
    </cfRule>
    <cfRule type="cellIs" dxfId="251" priority="368" operator="between">
      <formula>230</formula>
      <formula>460</formula>
    </cfRule>
    <cfRule type="cellIs" dxfId="250" priority="369" operator="between">
      <formula>70</formula>
      <formula>230</formula>
    </cfRule>
    <cfRule type="cellIs" dxfId="249" priority="370" operator="lessThan">
      <formula>70</formula>
    </cfRule>
  </conditionalFormatting>
  <conditionalFormatting sqref="AO36 AQ36">
    <cfRule type="cellIs" dxfId="248" priority="363" operator="greaterThan">
      <formula>400</formula>
    </cfRule>
    <cfRule type="cellIs" dxfId="247" priority="364" operator="between">
      <formula>100</formula>
      <formula>400</formula>
    </cfRule>
    <cfRule type="cellIs" dxfId="246" priority="365" operator="between">
      <formula>50</formula>
      <formula>100</formula>
    </cfRule>
    <cfRule type="cellIs" dxfId="245" priority="366" operator="between">
      <formula>0</formula>
      <formula>50</formula>
    </cfRule>
  </conditionalFormatting>
  <conditionalFormatting sqref="AO22 AQ22">
    <cfRule type="cellIs" dxfId="244" priority="360" operator="greaterThan">
      <formula>80</formula>
    </cfRule>
    <cfRule type="cellIs" dxfId="243" priority="361" operator="between">
      <formula>32</formula>
      <formula>80</formula>
    </cfRule>
    <cfRule type="cellIs" dxfId="242" priority="362" operator="between">
      <formula>0</formula>
      <formula>32</formula>
    </cfRule>
  </conditionalFormatting>
  <conditionalFormatting sqref="BE39 BU39 BW39 BY39 CA39 CC39 CE39 CG39">
    <cfRule type="cellIs" dxfId="241" priority="331" operator="greaterThan">
      <formula>460</formula>
    </cfRule>
    <cfRule type="cellIs" dxfId="240" priority="332" operator="between">
      <formula>230</formula>
      <formula>460</formula>
    </cfRule>
    <cfRule type="cellIs" dxfId="239" priority="333" operator="between">
      <formula>70</formula>
      <formula>230</formula>
    </cfRule>
    <cfRule type="cellIs" dxfId="238" priority="334" operator="lessThan">
      <formula>70</formula>
    </cfRule>
  </conditionalFormatting>
  <conditionalFormatting sqref="AO33 AQ33">
    <cfRule type="cellIs" dxfId="237" priority="323" operator="greaterThan">
      <formula>20</formula>
    </cfRule>
    <cfRule type="cellIs" dxfId="236" priority="324" operator="between">
      <formula>10</formula>
      <formula>20</formula>
    </cfRule>
    <cfRule type="cellIs" dxfId="235" priority="325" operator="between">
      <formula>6</formula>
      <formula>10</formula>
    </cfRule>
    <cfRule type="cellIs" dxfId="234" priority="326" operator="between">
      <formula>0</formula>
      <formula>6</formula>
    </cfRule>
  </conditionalFormatting>
  <conditionalFormatting sqref="CI33 CK33 CM33 CO33 CQ33 CS33">
    <cfRule type="cellIs" dxfId="233" priority="319" operator="greaterThan">
      <formula>20</formula>
    </cfRule>
    <cfRule type="cellIs" dxfId="232" priority="320" operator="between">
      <formula>10</formula>
      <formula>20</formula>
    </cfRule>
    <cfRule type="cellIs" dxfId="231" priority="321" operator="between">
      <formula>6</formula>
      <formula>10</formula>
    </cfRule>
    <cfRule type="cellIs" dxfId="230" priority="322" operator="between">
      <formula>0</formula>
      <formula>6</formula>
    </cfRule>
  </conditionalFormatting>
  <conditionalFormatting sqref="CI18 CK18 CM18 CO18 CQ18 CS18">
    <cfRule type="cellIs" dxfId="229" priority="315" operator="greaterThan">
      <formula>10</formula>
    </cfRule>
    <cfRule type="cellIs" dxfId="228" priority="316" operator="between">
      <formula>2</formula>
      <formula>10</formula>
    </cfRule>
    <cfRule type="cellIs" dxfId="227" priority="317" operator="between">
      <formula>1</formula>
      <formula>2</formula>
    </cfRule>
    <cfRule type="cellIs" dxfId="226" priority="318" operator="between">
      <formula>0</formula>
      <formula>1</formula>
    </cfRule>
  </conditionalFormatting>
  <conditionalFormatting sqref="CU13 DG13 DE13 DC13 DA13 CY13 CW13">
    <cfRule type="cellIs" dxfId="225" priority="299" operator="greaterThan">
      <formula>270</formula>
    </cfRule>
    <cfRule type="cellIs" dxfId="224" priority="300" operator="between">
      <formula>90</formula>
      <formula>270</formula>
    </cfRule>
    <cfRule type="cellIs" dxfId="223" priority="301" operator="between">
      <formula>40</formula>
      <formula>90</formula>
    </cfRule>
    <cfRule type="cellIs" dxfId="222" priority="302" operator="between">
      <formula>40</formula>
      <formula>90</formula>
    </cfRule>
  </conditionalFormatting>
  <conditionalFormatting sqref="CU33 DG33 DE33 DC33 DA33 CY33 CW33">
    <cfRule type="cellIs" dxfId="221" priority="295" operator="greaterThan">
      <formula>20</formula>
    </cfRule>
    <cfRule type="cellIs" dxfId="220" priority="296" operator="between">
      <formula>10</formula>
      <formula>20</formula>
    </cfRule>
    <cfRule type="cellIs" dxfId="219" priority="297" operator="between">
      <formula>6</formula>
      <formula>10</formula>
    </cfRule>
    <cfRule type="cellIs" dxfId="218" priority="298" operator="between">
      <formula>0</formula>
      <formula>6</formula>
    </cfRule>
  </conditionalFormatting>
  <conditionalFormatting sqref="CU18 DG18:DH18 DE18 DC18 DA18 CY18 CW18">
    <cfRule type="cellIs" dxfId="217" priority="291" operator="greaterThan">
      <formula>10</formula>
    </cfRule>
    <cfRule type="cellIs" dxfId="216" priority="292" operator="between">
      <formula>2</formula>
      <formula>10</formula>
    </cfRule>
    <cfRule type="cellIs" dxfId="215" priority="293" operator="between">
      <formula>1</formula>
      <formula>2</formula>
    </cfRule>
    <cfRule type="cellIs" dxfId="214" priority="294" operator="between">
      <formula>0</formula>
      <formula>1</formula>
    </cfRule>
  </conditionalFormatting>
  <conditionalFormatting sqref="D35">
    <cfRule type="cellIs" dxfId="213" priority="173" operator="between">
      <formula>15</formula>
      <formula>50</formula>
    </cfRule>
    <cfRule type="cellIs" dxfId="212" priority="174" operator="between">
      <formula>10</formula>
      <formula>15</formula>
    </cfRule>
    <cfRule type="cellIs" dxfId="211" priority="289" operator="greaterThan">
      <formula>50</formula>
    </cfRule>
  </conditionalFormatting>
  <conditionalFormatting sqref="E35:K35">
    <cfRule type="cellIs" dxfId="210" priority="288" operator="greaterThan">
      <formula>50</formula>
    </cfRule>
  </conditionalFormatting>
  <conditionalFormatting sqref="DI33">
    <cfRule type="cellIs" dxfId="209" priority="268" operator="greaterThan">
      <formula>20</formula>
    </cfRule>
    <cfRule type="cellIs" dxfId="208" priority="269" operator="between">
      <formula>10</formula>
      <formula>20</formula>
    </cfRule>
    <cfRule type="cellIs" dxfId="207" priority="270" operator="between">
      <formula>6</formula>
      <formula>10</formula>
    </cfRule>
    <cfRule type="cellIs" dxfId="206" priority="271" operator="between">
      <formula>0</formula>
      <formula>6</formula>
    </cfRule>
  </conditionalFormatting>
  <conditionalFormatting sqref="DJ33">
    <cfRule type="cellIs" dxfId="205" priority="264" operator="greaterThan">
      <formula>20</formula>
    </cfRule>
    <cfRule type="cellIs" dxfId="204" priority="265" operator="between">
      <formula>10</formula>
      <formula>20</formula>
    </cfRule>
    <cfRule type="cellIs" dxfId="203" priority="266" operator="between">
      <formula>6</formula>
      <formula>10</formula>
    </cfRule>
    <cfRule type="cellIs" dxfId="202" priority="267" operator="between">
      <formula>0</formula>
      <formula>6</formula>
    </cfRule>
  </conditionalFormatting>
  <conditionalFormatting sqref="CU14 DC14 DA14 CY14 CW14">
    <cfRule type="cellIs" dxfId="201" priority="261" operator="between">
      <formula>50</formula>
      <formula>100</formula>
    </cfRule>
    <cfRule type="cellIs" dxfId="200" priority="262" operator="greaterThan">
      <formula>100</formula>
    </cfRule>
    <cfRule type="cellIs" dxfId="199" priority="263" operator="lessThan">
      <formula>50</formula>
    </cfRule>
  </conditionalFormatting>
  <conditionalFormatting sqref="AI15 AK15 AM15">
    <cfRule type="cellIs" dxfId="198" priority="253" operator="greaterThan">
      <formula>10</formula>
    </cfRule>
    <cfRule type="cellIs" dxfId="197" priority="254" operator="between">
      <formula>5</formula>
      <formula>10</formula>
    </cfRule>
    <cfRule type="cellIs" dxfId="196" priority="255" operator="between">
      <formula>1</formula>
      <formula>5</formula>
    </cfRule>
    <cfRule type="cellIs" dxfId="195" priority="256" operator="lessThan">
      <formula>1</formula>
    </cfRule>
  </conditionalFormatting>
  <conditionalFormatting sqref="BE15 BU15 BW15 BY15 CA15 CC15 CE15 CG15">
    <cfRule type="cellIs" dxfId="194" priority="249" operator="greaterThan">
      <formula>10</formula>
    </cfRule>
    <cfRule type="cellIs" dxfId="193" priority="250" operator="between">
      <formula>5</formula>
      <formula>10</formula>
    </cfRule>
    <cfRule type="cellIs" dxfId="192" priority="251" operator="between">
      <formula>1</formula>
      <formula>5</formula>
    </cfRule>
    <cfRule type="cellIs" dxfId="191" priority="252" operator="lessThan">
      <formula>1</formula>
    </cfRule>
  </conditionalFormatting>
  <conditionalFormatting sqref="AE10:AF11">
    <cfRule type="cellIs" dxfId="190" priority="245" operator="greaterThan">
      <formula>540</formula>
    </cfRule>
    <cfRule type="cellIs" dxfId="189" priority="246" operator="between">
      <formula>200</formula>
      <formula>540</formula>
    </cfRule>
    <cfRule type="cellIs" dxfId="188" priority="247" operator="between">
      <formula>40</formula>
      <formula>200</formula>
    </cfRule>
    <cfRule type="cellIs" dxfId="187" priority="248" operator="lessThan">
      <formula>40</formula>
    </cfRule>
  </conditionalFormatting>
  <conditionalFormatting sqref="AI10:AI11 AO10:AO11 AQ10:AQ11 AK10:AK11 AM10:AM11">
    <cfRule type="cellIs" dxfId="186" priority="241" operator="greaterThan">
      <formula>540</formula>
    </cfRule>
    <cfRule type="cellIs" dxfId="185" priority="242" operator="between">
      <formula>200</formula>
      <formula>540</formula>
    </cfRule>
    <cfRule type="cellIs" dxfId="184" priority="243" operator="between">
      <formula>40</formula>
      <formula>200</formula>
    </cfRule>
    <cfRule type="cellIs" dxfId="183" priority="244" operator="lessThan">
      <formula>40</formula>
    </cfRule>
  </conditionalFormatting>
  <conditionalFormatting sqref="BE10:BE11 BG10:BG11 BI10:BI11 BK10:BK11 BM10:BM11 DG10:DJ11 DE10:DE11 DC10:DC11 DA10:DA11 CY10:CY11 CW10:CW11 BO10:BO11 BQ10:BQ11 BS10:BS11 BU10:BU11 BW10:BW11 BY10:BY11 CA10:CA11 CU10:CU11 CC10:CC11 CE10:CE11 CG10:CG11 CI10:CI11 CK10:CK11 CM10:CM11 CO10:CO11 CQ10:CQ11 CS10:CS11">
    <cfRule type="cellIs" dxfId="182" priority="237" operator="greaterThan">
      <formula>540</formula>
    </cfRule>
    <cfRule type="cellIs" dxfId="181" priority="238" operator="between">
      <formula>200</formula>
      <formula>540</formula>
    </cfRule>
    <cfRule type="cellIs" dxfId="180" priority="239" operator="between">
      <formula>40</formula>
      <formula>200</formula>
    </cfRule>
    <cfRule type="cellIs" dxfId="179" priority="240" operator="lessThan">
      <formula>40</formula>
    </cfRule>
  </conditionalFormatting>
  <conditionalFormatting sqref="E11:K11">
    <cfRule type="cellIs" dxfId="178" priority="232" operator="between">
      <formula>8.4</formula>
      <formula>9</formula>
    </cfRule>
    <cfRule type="cellIs" dxfId="177" priority="233" operator="lessThan">
      <formula>6</formula>
    </cfRule>
    <cfRule type="cellIs" dxfId="176" priority="234" operator="between">
      <formula>"6.5"</formula>
      <formula>"8.4"</formula>
    </cfRule>
  </conditionalFormatting>
  <conditionalFormatting sqref="AE11:AG11 AI11 AK11 AM11">
    <cfRule type="cellIs" dxfId="175" priority="218" operator="between">
      <formula>6</formula>
      <formula>6.5</formula>
    </cfRule>
  </conditionalFormatting>
  <conditionalFormatting sqref="AE11:AG11 AI11 AK11 AM11">
    <cfRule type="cellIs" dxfId="174" priority="217" operator="greaterThan">
      <formula>9</formula>
    </cfRule>
  </conditionalFormatting>
  <conditionalFormatting sqref="AE11:AG11 AI11 AK11 AM11">
    <cfRule type="cellIs" dxfId="173" priority="214" operator="between">
      <formula>8.4</formula>
      <formula>9</formula>
    </cfRule>
    <cfRule type="cellIs" dxfId="172" priority="215" operator="lessThan">
      <formula>6</formula>
    </cfRule>
    <cfRule type="cellIs" dxfId="171" priority="216" operator="between">
      <formula>"6.5"</formula>
      <formula>"8.4"</formula>
    </cfRule>
  </conditionalFormatting>
  <conditionalFormatting sqref="E11:K11">
    <cfRule type="cellIs" dxfId="170" priority="219" operator="between">
      <formula>8.4</formula>
      <formula>9</formula>
    </cfRule>
    <cfRule type="cellIs" dxfId="169" priority="220" operator="lessThan">
      <formula>6</formula>
    </cfRule>
    <cfRule type="cellIs" dxfId="168" priority="221" operator="between">
      <formula>6.5</formula>
      <formula>8.4</formula>
    </cfRule>
  </conditionalFormatting>
  <conditionalFormatting sqref="AE11:AG11 AI11 AK11 AM11">
    <cfRule type="cellIs" dxfId="167" priority="211" operator="between">
      <formula>8.4</formula>
      <formula>9</formula>
    </cfRule>
    <cfRule type="cellIs" dxfId="166" priority="212" operator="lessThan">
      <formula>6</formula>
    </cfRule>
    <cfRule type="cellIs" dxfId="165" priority="213" operator="between">
      <formula>6.5</formula>
      <formula>8.4</formula>
    </cfRule>
  </conditionalFormatting>
  <conditionalFormatting sqref="AO11 AQ11">
    <cfRule type="cellIs" dxfId="164" priority="210" operator="between">
      <formula>6</formula>
      <formula>6.5</formula>
    </cfRule>
  </conditionalFormatting>
  <conditionalFormatting sqref="AO11 AQ11">
    <cfRule type="cellIs" dxfId="163" priority="209" operator="greaterThan">
      <formula>9</formula>
    </cfRule>
  </conditionalFormatting>
  <conditionalFormatting sqref="AO11 AQ11">
    <cfRule type="cellIs" dxfId="162" priority="206" operator="between">
      <formula>8.4</formula>
      <formula>9</formula>
    </cfRule>
    <cfRule type="cellIs" dxfId="161" priority="207" operator="lessThan">
      <formula>6</formula>
    </cfRule>
    <cfRule type="cellIs" dxfId="160" priority="208" operator="between">
      <formula>"6.5"</formula>
      <formula>"8.4"</formula>
    </cfRule>
  </conditionalFormatting>
  <conditionalFormatting sqref="AO11 AQ11">
    <cfRule type="cellIs" dxfId="159" priority="203" operator="between">
      <formula>8.4</formula>
      <formula>9</formula>
    </cfRule>
    <cfRule type="cellIs" dxfId="158" priority="204" operator="lessThan">
      <formula>6</formula>
    </cfRule>
    <cfRule type="cellIs" dxfId="157" priority="205" operator="between">
      <formula>6.5</formula>
      <formula>8.4</formula>
    </cfRule>
  </conditionalFormatting>
  <conditionalFormatting sqref="BE11 BG11 BI11 BK11 BM11 DG11:DJ11 DE11 DC11 DA11 CY11 CW11 BO11 BQ11 BS11 BU11 BW11 BY11 CA11 CU11 CC11 CE11 CG11 CI11 CK11 CM11 CO11 CQ11 CS11">
    <cfRule type="cellIs" dxfId="156" priority="202" operator="between">
      <formula>6</formula>
      <formula>6.5</formula>
    </cfRule>
  </conditionalFormatting>
  <conditionalFormatting sqref="BE11 BG11 BI11 BK11 BM11 DG11:DJ11 DE11 DC11 DA11 CY11 CW11 BO11 BQ11 BS11 BU11 BW11 BY11 CA11 CU11 CC11 CE11 CG11 CI11 CK11 CM11 CO11 CQ11 CS11">
    <cfRule type="cellIs" dxfId="155" priority="201" operator="greaterThan">
      <formula>9</formula>
    </cfRule>
  </conditionalFormatting>
  <conditionalFormatting sqref="BE11 BG11 BI11 BK11 BM11 DG11:DJ11 DE11 DC11 DA11 CY11 CW11 BO11 BQ11 BS11 BU11 BW11 BY11 CA11 CU11 CC11 CE11 CG11 CI11 CK11 CM11 CO11 CQ11 CS11">
    <cfRule type="cellIs" dxfId="154" priority="198" operator="between">
      <formula>8.4</formula>
      <formula>9</formula>
    </cfRule>
    <cfRule type="cellIs" dxfId="153" priority="199" operator="lessThan">
      <formula>6</formula>
    </cfRule>
    <cfRule type="cellIs" dxfId="152" priority="200" operator="between">
      <formula>"6.5"</formula>
      <formula>"8.4"</formula>
    </cfRule>
  </conditionalFormatting>
  <conditionalFormatting sqref="BE11 BG11 BI11 BK11 BM11 DG11:DJ11 DE11 DC11 DA11 CY11 CW11 BO11 BQ11 BS11 BU11 BW11 BY11 CA11 CU11 CC11 CE11 CG11 CI11 CK11 CM11 CO11 CQ11 CS11">
    <cfRule type="cellIs" dxfId="151" priority="195" operator="between">
      <formula>8.4</formula>
      <formula>9</formula>
    </cfRule>
    <cfRule type="cellIs" dxfId="150" priority="196" operator="lessThan">
      <formula>6</formula>
    </cfRule>
    <cfRule type="cellIs" dxfId="149" priority="197" operator="between">
      <formula>6.5</formula>
      <formula>8.4</formula>
    </cfRule>
  </conditionalFormatting>
  <conditionalFormatting sqref="AO21 AQ21">
    <cfRule type="cellIs" dxfId="148" priority="191" operator="greaterThan">
      <formula>6</formula>
    </cfRule>
    <cfRule type="cellIs" dxfId="147" priority="192" operator="between">
      <formula>4</formula>
      <formula>6</formula>
    </cfRule>
    <cfRule type="cellIs" dxfId="146" priority="193" operator="between">
      <formula>0.5</formula>
      <formula>4</formula>
    </cfRule>
    <cfRule type="cellIs" dxfId="145" priority="194" operator="lessThan">
      <formula>0.5</formula>
    </cfRule>
  </conditionalFormatting>
  <conditionalFormatting sqref="BE21 BU21 BW21 BY21 CA21 CC21 CE21 CG21">
    <cfRule type="cellIs" dxfId="144" priority="187" operator="greaterThan">
      <formula>6</formula>
    </cfRule>
    <cfRule type="cellIs" dxfId="143" priority="188" operator="between">
      <formula>4</formula>
      <formula>6</formula>
    </cfRule>
    <cfRule type="cellIs" dxfId="142" priority="189" operator="between">
      <formula>0.5</formula>
      <formula>4</formula>
    </cfRule>
    <cfRule type="cellIs" dxfId="141" priority="190" operator="lessThan">
      <formula>0.5</formula>
    </cfRule>
  </conditionalFormatting>
  <conditionalFormatting sqref="AI27">
    <cfRule type="cellIs" dxfId="140" priority="184" operator="greaterThan">
      <formula>5000</formula>
    </cfRule>
    <cfRule type="cellIs" dxfId="139" priority="185" operator="between">
      <formula>400</formula>
      <formula>5000</formula>
    </cfRule>
    <cfRule type="cellIs" dxfId="138" priority="186" operator="lessThan">
      <formula>400</formula>
    </cfRule>
  </conditionalFormatting>
  <conditionalFormatting sqref="AK27 AO27 AQ27 AM27">
    <cfRule type="cellIs" dxfId="137" priority="181" operator="greaterThan">
      <formula>5000</formula>
    </cfRule>
    <cfRule type="cellIs" dxfId="136" priority="182" operator="between">
      <formula>400</formula>
      <formula>5000</formula>
    </cfRule>
    <cfRule type="cellIs" dxfId="135" priority="183" operator="lessThan">
      <formula>400</formula>
    </cfRule>
  </conditionalFormatting>
  <conditionalFormatting sqref="BE27 BU27 BW27 BY27 CA27 CC27 CE27">
    <cfRule type="cellIs" dxfId="134" priority="178" operator="greaterThan">
      <formula>5000</formula>
    </cfRule>
    <cfRule type="cellIs" dxfId="133" priority="179" operator="between">
      <formula>400</formula>
      <formula>5000</formula>
    </cfRule>
    <cfRule type="cellIs" dxfId="132" priority="180" operator="lessThan">
      <formula>400</formula>
    </cfRule>
  </conditionalFormatting>
  <conditionalFormatting sqref="CG27 DG27 DE27 DC27 DA27 CY27 CW27 CU27 CI27 CK27 CM27 CO27 CQ27 CS27">
    <cfRule type="cellIs" dxfId="131" priority="175" operator="greaterThan">
      <formula>5000</formula>
    </cfRule>
    <cfRule type="cellIs" dxfId="130" priority="176" operator="between">
      <formula>400</formula>
      <formula>5000</formula>
    </cfRule>
    <cfRule type="cellIs" dxfId="129" priority="177" operator="lessThan">
      <formula>400</formula>
    </cfRule>
  </conditionalFormatting>
  <conditionalFormatting sqref="E35:K35">
    <cfRule type="cellIs" dxfId="128" priority="170" operator="between">
      <formula>15</formula>
      <formula>50</formula>
    </cfRule>
    <cfRule type="cellIs" dxfId="127" priority="171" operator="between">
      <formula>10</formula>
      <formula>15</formula>
    </cfRule>
    <cfRule type="cellIs" dxfId="126" priority="172" operator="greaterThan">
      <formula>50</formula>
    </cfRule>
  </conditionalFormatting>
  <conditionalFormatting sqref="BE35 CW35 BU35 DG35 DE35 DC35 DA35 CY35 BW35 BY35 CA35 CC35 CE35 CG35 CI35 CK35 CM35 CO35 CQ35 CS35">
    <cfRule type="cellIs" dxfId="125" priority="169" operator="lessThan">
      <formula>10</formula>
    </cfRule>
  </conditionalFormatting>
  <conditionalFormatting sqref="BE35 CW35 BU35 DG35 DE35 DC35 DA35 CY35 BW35 BY35 CA35 CC35 CE35 CG35 CI35 CK35 CM35 CO35 CQ35 CS35">
    <cfRule type="cellIs" dxfId="124" priority="168" operator="greaterThan">
      <formula>50</formula>
    </cfRule>
  </conditionalFormatting>
  <conditionalFormatting sqref="BE35 CW35 BU35 DG35 DE35 DC35 DA35 CY35 BW35 BY35 CA35 CC35 CE35 CG35 CI35 CK35 CM35 CO35 CQ35 CS35">
    <cfRule type="cellIs" dxfId="123" priority="165" operator="between">
      <formula>15</formula>
      <formula>50</formula>
    </cfRule>
    <cfRule type="cellIs" dxfId="122" priority="166" operator="between">
      <formula>10</formula>
      <formula>15</formula>
    </cfRule>
    <cfRule type="cellIs" dxfId="121" priority="167" operator="greaterThan">
      <formula>50</formula>
    </cfRule>
  </conditionalFormatting>
  <conditionalFormatting sqref="CU35">
    <cfRule type="cellIs" dxfId="120" priority="164" operator="lessThan">
      <formula>10</formula>
    </cfRule>
  </conditionalFormatting>
  <conditionalFormatting sqref="CU35">
    <cfRule type="cellIs" dxfId="119" priority="163" operator="greaterThan">
      <formula>50</formula>
    </cfRule>
  </conditionalFormatting>
  <conditionalFormatting sqref="CU35">
    <cfRule type="cellIs" dxfId="118" priority="160" operator="between">
      <formula>15</formula>
      <formula>50</formula>
    </cfRule>
    <cfRule type="cellIs" dxfId="117" priority="161" operator="between">
      <formula>10</formula>
      <formula>15</formula>
    </cfRule>
    <cfRule type="cellIs" dxfId="116" priority="162" operator="greaterThan">
      <formula>50</formula>
    </cfRule>
  </conditionalFormatting>
  <conditionalFormatting sqref="AS11">
    <cfRule type="cellIs" dxfId="115" priority="155" operator="greaterThan">
      <formula>540</formula>
    </cfRule>
    <cfRule type="cellIs" dxfId="114" priority="156" operator="between">
      <formula>200</formula>
      <formula>540</formula>
    </cfRule>
    <cfRule type="cellIs" dxfId="113" priority="157" operator="between">
      <formula>40</formula>
      <formula>200</formula>
    </cfRule>
    <cfRule type="cellIs" dxfId="112" priority="158" operator="lessThan">
      <formula>40</formula>
    </cfRule>
  </conditionalFormatting>
  <conditionalFormatting sqref="AS11">
    <cfRule type="cellIs" dxfId="111" priority="154" operator="between">
      <formula>6</formula>
      <formula>6.5</formula>
    </cfRule>
  </conditionalFormatting>
  <conditionalFormatting sqref="AS11">
    <cfRule type="cellIs" dxfId="110" priority="153" operator="greaterThan">
      <formula>9</formula>
    </cfRule>
  </conditionalFormatting>
  <conditionalFormatting sqref="AS11">
    <cfRule type="cellIs" dxfId="109" priority="150" operator="between">
      <formula>8.4</formula>
      <formula>9</formula>
    </cfRule>
    <cfRule type="cellIs" dxfId="108" priority="151" operator="lessThan">
      <formula>6</formula>
    </cfRule>
    <cfRule type="cellIs" dxfId="107" priority="152" operator="between">
      <formula>"6.5"</formula>
      <formula>"8.4"</formula>
    </cfRule>
  </conditionalFormatting>
  <conditionalFormatting sqref="AS11">
    <cfRule type="cellIs" dxfId="106" priority="147" operator="between">
      <formula>8.4</formula>
      <formula>9</formula>
    </cfRule>
    <cfRule type="cellIs" dxfId="105" priority="148" operator="lessThan">
      <formula>6</formula>
    </cfRule>
    <cfRule type="cellIs" dxfId="104" priority="149" operator="between">
      <formula>6.5</formula>
      <formula>8.4</formula>
    </cfRule>
  </conditionalFormatting>
  <conditionalFormatting sqref="AU11 AY11 BA11 BC11">
    <cfRule type="cellIs" dxfId="103" priority="143" operator="greaterThan">
      <formula>540</formula>
    </cfRule>
    <cfRule type="cellIs" dxfId="102" priority="144" operator="between">
      <formula>200</formula>
      <formula>540</formula>
    </cfRule>
    <cfRule type="cellIs" dxfId="101" priority="145" operator="between">
      <formula>40</formula>
      <formula>200</formula>
    </cfRule>
    <cfRule type="cellIs" dxfId="100" priority="146" operator="lessThan">
      <formula>40</formula>
    </cfRule>
  </conditionalFormatting>
  <conditionalFormatting sqref="AU11 AY11 BA11 BC11">
    <cfRule type="cellIs" dxfId="99" priority="142" operator="between">
      <formula>6</formula>
      <formula>6.5</formula>
    </cfRule>
  </conditionalFormatting>
  <conditionalFormatting sqref="AU11 AY11 BA11 BC11">
    <cfRule type="cellIs" dxfId="98" priority="141" operator="greaterThan">
      <formula>9</formula>
    </cfRule>
  </conditionalFormatting>
  <conditionalFormatting sqref="AU11 AY11 BA11 BC11">
    <cfRule type="cellIs" dxfId="97" priority="138" operator="between">
      <formula>8.4</formula>
      <formula>9</formula>
    </cfRule>
    <cfRule type="cellIs" dxfId="96" priority="139" operator="lessThan">
      <formula>6</formula>
    </cfRule>
    <cfRule type="cellIs" dxfId="95" priority="140" operator="between">
      <formula>"6.5"</formula>
      <formula>"8.4"</formula>
    </cfRule>
  </conditionalFormatting>
  <conditionalFormatting sqref="AU11 AY11 BA11 BC11">
    <cfRule type="cellIs" dxfId="94" priority="135" operator="between">
      <formula>8.4</formula>
      <formula>9</formula>
    </cfRule>
    <cfRule type="cellIs" dxfId="93" priority="136" operator="lessThan">
      <formula>6</formula>
    </cfRule>
    <cfRule type="cellIs" dxfId="92" priority="137" operator="between">
      <formula>6.5</formula>
      <formula>8.4</formula>
    </cfRule>
  </conditionalFormatting>
  <conditionalFormatting sqref="AW11">
    <cfRule type="cellIs" dxfId="91" priority="131" operator="greaterThan">
      <formula>540</formula>
    </cfRule>
    <cfRule type="cellIs" dxfId="90" priority="132" operator="between">
      <formula>200</formula>
      <formula>540</formula>
    </cfRule>
    <cfRule type="cellIs" dxfId="89" priority="133" operator="between">
      <formula>40</formula>
      <formula>200</formula>
    </cfRule>
    <cfRule type="cellIs" dxfId="88" priority="134" operator="lessThan">
      <formula>40</formula>
    </cfRule>
  </conditionalFormatting>
  <conditionalFormatting sqref="AW11">
    <cfRule type="cellIs" dxfId="87" priority="130" operator="between">
      <formula>6</formula>
      <formula>6.5</formula>
    </cfRule>
  </conditionalFormatting>
  <conditionalFormatting sqref="AW11">
    <cfRule type="cellIs" dxfId="86" priority="129" operator="greaterThan">
      <formula>9</formula>
    </cfRule>
  </conditionalFormatting>
  <conditionalFormatting sqref="AW11">
    <cfRule type="cellIs" dxfId="85" priority="126" operator="between">
      <formula>8.4</formula>
      <formula>9</formula>
    </cfRule>
    <cfRule type="cellIs" dxfId="84" priority="127" operator="lessThan">
      <formula>6</formula>
    </cfRule>
    <cfRule type="cellIs" dxfId="83" priority="128" operator="between">
      <formula>"6.5"</formula>
      <formula>"8.4"</formula>
    </cfRule>
  </conditionalFormatting>
  <conditionalFormatting sqref="AW11">
    <cfRule type="cellIs" dxfId="82" priority="123" operator="between">
      <formula>8.4</formula>
      <formula>9</formula>
    </cfRule>
    <cfRule type="cellIs" dxfId="81" priority="124" operator="lessThan">
      <formula>6</formula>
    </cfRule>
    <cfRule type="cellIs" dxfId="80" priority="125" operator="between">
      <formula>6.5</formula>
      <formula>8.4</formula>
    </cfRule>
  </conditionalFormatting>
  <conditionalFormatting sqref="AS10 AU10 AW10 AY10 BA10 BC10">
    <cfRule type="cellIs" dxfId="79" priority="119" operator="greaterThan">
      <formula>540</formula>
    </cfRule>
    <cfRule type="cellIs" dxfId="78" priority="120" operator="between">
      <formula>200</formula>
      <formula>540</formula>
    </cfRule>
    <cfRule type="cellIs" dxfId="77" priority="121" operator="between">
      <formula>40</formula>
      <formula>200</formula>
    </cfRule>
    <cfRule type="cellIs" dxfId="76" priority="122" operator="lessThan">
      <formula>40</formula>
    </cfRule>
  </conditionalFormatting>
  <conditionalFormatting sqref="BG37 BI37 BK37 BM37 BO37 BQ37">
    <cfRule type="cellIs" dxfId="75" priority="115" operator="greaterThan">
      <formula>15</formula>
    </cfRule>
    <cfRule type="cellIs" dxfId="74" priority="116" operator="between">
      <formula>5</formula>
      <formula>15</formula>
    </cfRule>
    <cfRule type="cellIs" dxfId="73" priority="117" operator="between">
      <formula>2</formula>
      <formula>5</formula>
    </cfRule>
    <cfRule type="cellIs" dxfId="72" priority="118" operator="lessThan">
      <formula>2</formula>
    </cfRule>
  </conditionalFormatting>
  <conditionalFormatting sqref="BS37">
    <cfRule type="cellIs" dxfId="71" priority="111" operator="greaterThan">
      <formula>15</formula>
    </cfRule>
    <cfRule type="cellIs" dxfId="70" priority="112" operator="between">
      <formula>5</formula>
      <formula>15</formula>
    </cfRule>
    <cfRule type="cellIs" dxfId="69" priority="113" operator="between">
      <formula>2</formula>
      <formula>5</formula>
    </cfRule>
    <cfRule type="cellIs" dxfId="68" priority="114" operator="lessThan">
      <formula>2</formula>
    </cfRule>
  </conditionalFormatting>
  <conditionalFormatting sqref="BU37 BW37 BY37 CA37 CC37 CE37">
    <cfRule type="cellIs" dxfId="67" priority="107" operator="greaterThan">
      <formula>15</formula>
    </cfRule>
    <cfRule type="cellIs" dxfId="66" priority="108" operator="between">
      <formula>5</formula>
      <formula>15</formula>
    </cfRule>
    <cfRule type="cellIs" dxfId="65" priority="109" operator="between">
      <formula>2</formula>
      <formula>5</formula>
    </cfRule>
    <cfRule type="cellIs" dxfId="64" priority="110" operator="lessThan">
      <formula>2</formula>
    </cfRule>
  </conditionalFormatting>
  <conditionalFormatting sqref="BE37">
    <cfRule type="cellIs" dxfId="63" priority="103" operator="greaterThan">
      <formula>15</formula>
    </cfRule>
    <cfRule type="cellIs" dxfId="62" priority="104" operator="between">
      <formula>5</formula>
      <formula>15</formula>
    </cfRule>
    <cfRule type="cellIs" dxfId="61" priority="105" operator="between">
      <formula>2</formula>
      <formula>5</formula>
    </cfRule>
    <cfRule type="cellIs" dxfId="60" priority="106" operator="lessThan">
      <formula>2</formula>
    </cfRule>
  </conditionalFormatting>
  <conditionalFormatting sqref="CG37">
    <cfRule type="cellIs" dxfId="59" priority="99" operator="greaterThan">
      <formula>15</formula>
    </cfRule>
    <cfRule type="cellIs" dxfId="58" priority="100" operator="between">
      <formula>5</formula>
      <formula>15</formula>
    </cfRule>
    <cfRule type="cellIs" dxfId="57" priority="101" operator="between">
      <formula>2</formula>
      <formula>5</formula>
    </cfRule>
    <cfRule type="cellIs" dxfId="56" priority="102" operator="lessThan">
      <formula>2</formula>
    </cfRule>
  </conditionalFormatting>
  <conditionalFormatting sqref="BG35 BI35 BK35 BM35 BO35 BQ35 BS35">
    <cfRule type="cellIs" dxfId="55" priority="98" operator="lessThan">
      <formula>10</formula>
    </cfRule>
  </conditionalFormatting>
  <conditionalFormatting sqref="BG35 BI35 BK35 BM35 BO35 BQ35 BS35">
    <cfRule type="cellIs" dxfId="54" priority="97" operator="greaterThan">
      <formula>50</formula>
    </cfRule>
  </conditionalFormatting>
  <conditionalFormatting sqref="BG35 BI35 BK35 BM35 BO35 BQ35 BS35">
    <cfRule type="cellIs" dxfId="53" priority="94" operator="between">
      <formula>15</formula>
      <formula>50</formula>
    </cfRule>
    <cfRule type="cellIs" dxfId="52" priority="95" operator="between">
      <formula>10</formula>
      <formula>15</formula>
    </cfRule>
    <cfRule type="cellIs" dxfId="51" priority="96" operator="greaterThan">
      <formula>50</formula>
    </cfRule>
  </conditionalFormatting>
  <conditionalFormatting sqref="BG27 BI27 BK27 BM27 BO27 BQ27 BS27">
    <cfRule type="cellIs" dxfId="50" priority="91" operator="greaterThan">
      <formula>5000</formula>
    </cfRule>
    <cfRule type="cellIs" dxfId="49" priority="92" operator="between">
      <formula>400</formula>
      <formula>5000</formula>
    </cfRule>
    <cfRule type="cellIs" dxfId="48" priority="93" operator="lessThan">
      <formula>400</formula>
    </cfRule>
  </conditionalFormatting>
  <conditionalFormatting sqref="BG21 BI21 BK21 BM21 BO21 BQ21 BS21">
    <cfRule type="cellIs" dxfId="47" priority="87" operator="greaterThan">
      <formula>6</formula>
    </cfRule>
    <cfRule type="cellIs" dxfId="46" priority="88" operator="between">
      <formula>4</formula>
      <formula>6</formula>
    </cfRule>
    <cfRule type="cellIs" dxfId="45" priority="89" operator="between">
      <formula>0.5</formula>
      <formula>4</formula>
    </cfRule>
    <cfRule type="cellIs" dxfId="44" priority="90" operator="lessThan">
      <formula>0.5</formula>
    </cfRule>
  </conditionalFormatting>
  <conditionalFormatting sqref="D47">
    <cfRule type="cellIs" dxfId="43" priority="86" operator="greaterThan">
      <formula>10000000</formula>
    </cfRule>
  </conditionalFormatting>
  <conditionalFormatting sqref="E47:L47 N47 P47 R47 T47 V47 X47 Z47 AB47">
    <cfRule type="cellIs" dxfId="42" priority="85" operator="greaterThan">
      <formula>10000000</formula>
    </cfRule>
  </conditionalFormatting>
  <conditionalFormatting sqref="AE47:AF47">
    <cfRule type="cellIs" dxfId="41" priority="84" operator="greaterThan">
      <formula>10000000</formula>
    </cfRule>
  </conditionalFormatting>
  <conditionalFormatting sqref="AO47 AQ47">
    <cfRule type="cellIs" dxfId="40" priority="81" operator="between">
      <formula>1000</formula>
      <formula>100000</formula>
    </cfRule>
    <cfRule type="cellIs" dxfId="39" priority="82" operator="between">
      <formula>1</formula>
      <formula>1000</formula>
    </cfRule>
    <cfRule type="cellIs" dxfId="38" priority="83" operator="lessThan">
      <formula>1</formula>
    </cfRule>
  </conditionalFormatting>
  <conditionalFormatting sqref="AO47 AQ47">
    <cfRule type="cellIs" dxfId="37" priority="80" operator="greaterThan">
      <formula>10000000</formula>
    </cfRule>
  </conditionalFormatting>
  <conditionalFormatting sqref="CI47 DG47 DE47 DC47 DA47 CY47 CW47 CU47 CK47 CM47 CO47 CQ47 CS47">
    <cfRule type="cellIs" dxfId="36" priority="77" operator="between">
      <formula>1000</formula>
      <formula>100000</formula>
    </cfRule>
    <cfRule type="cellIs" dxfId="35" priority="78" operator="between">
      <formula>1</formula>
      <formula>1000</formula>
    </cfRule>
    <cfRule type="cellIs" dxfId="34" priority="79" operator="lessThan">
      <formula>1</formula>
    </cfRule>
  </conditionalFormatting>
  <conditionalFormatting sqref="CI47 DG47 DE47 DC47 DA47 CY47 CW47 CU47 CK47 CM47 CO47 CQ47 CS47">
    <cfRule type="cellIs" dxfId="33" priority="76" operator="greaterThan">
      <formula>10000000</formula>
    </cfRule>
  </conditionalFormatting>
  <conditionalFormatting sqref="DI47:DJ47">
    <cfRule type="cellIs" dxfId="32" priority="73" operator="between">
      <formula>1000</formula>
      <formula>100000</formula>
    </cfRule>
    <cfRule type="cellIs" dxfId="31" priority="74" operator="between">
      <formula>1</formula>
      <formula>1000</formula>
    </cfRule>
    <cfRule type="cellIs" dxfId="30" priority="75" operator="lessThan">
      <formula>1</formula>
    </cfRule>
  </conditionalFormatting>
  <conditionalFormatting sqref="DI47:DJ47">
    <cfRule type="cellIs" dxfId="29" priority="72" operator="greaterThan">
      <formula>10000000</formula>
    </cfRule>
  </conditionalFormatting>
  <conditionalFormatting sqref="AG10">
    <cfRule type="cellIs" dxfId="28" priority="68" operator="greaterThan">
      <formula>540</formula>
    </cfRule>
    <cfRule type="cellIs" dxfId="27" priority="69" operator="between">
      <formula>200</formula>
      <formula>540</formula>
    </cfRule>
    <cfRule type="cellIs" dxfId="26" priority="70" operator="between">
      <formula>40</formula>
      <formula>200</formula>
    </cfRule>
    <cfRule type="cellIs" dxfId="25" priority="71" operator="lessThan">
      <formula>40</formula>
    </cfRule>
  </conditionalFormatting>
  <conditionalFormatting sqref="AF37:AG37">
    <cfRule type="cellIs" dxfId="24" priority="64" operator="greaterThan">
      <formula>15</formula>
    </cfRule>
    <cfRule type="cellIs" dxfId="23" priority="65" operator="between">
      <formula>5</formula>
      <formula>15</formula>
    </cfRule>
    <cfRule type="cellIs" dxfId="22" priority="66" operator="between">
      <formula>2</formula>
      <formula>5</formula>
    </cfRule>
    <cfRule type="cellIs" dxfId="21" priority="67" operator="lessThan">
      <formula>2</formula>
    </cfRule>
  </conditionalFormatting>
  <conditionalFormatting sqref="CI14 CK14 CM14 CO14 CQ14 CS14">
    <cfRule type="cellIs" dxfId="20" priority="61" operator="between">
      <formula>50</formula>
      <formula>100</formula>
    </cfRule>
    <cfRule type="cellIs" dxfId="19" priority="62" operator="greaterThan">
      <formula>100</formula>
    </cfRule>
    <cfRule type="cellIs" dxfId="18" priority="63" operator="lessThan">
      <formula>50</formula>
    </cfRule>
  </conditionalFormatting>
  <conditionalFormatting sqref="AO37">
    <cfRule type="cellIs" dxfId="17" priority="57" operator="greaterThan">
      <formula>15</formula>
    </cfRule>
    <cfRule type="cellIs" dxfId="16" priority="58" operator="between">
      <formula>5</formula>
      <formula>15</formula>
    </cfRule>
    <cfRule type="cellIs" dxfId="15" priority="59" operator="between">
      <formula>2</formula>
      <formula>5</formula>
    </cfRule>
    <cfRule type="cellIs" dxfId="14" priority="60" operator="lessThan">
      <formula>2</formula>
    </cfRule>
  </conditionalFormatting>
  <conditionalFormatting sqref="AQ37">
    <cfRule type="cellIs" dxfId="13" priority="53" operator="greaterThan">
      <formula>15</formula>
    </cfRule>
    <cfRule type="cellIs" dxfId="12" priority="54" operator="between">
      <formula>5</formula>
      <formula>15</formula>
    </cfRule>
    <cfRule type="cellIs" dxfId="11" priority="55" operator="between">
      <formula>2</formula>
      <formula>5</formula>
    </cfRule>
    <cfRule type="cellIs" dxfId="10" priority="56" operator="lessThan">
      <formula>2</formula>
    </cfRule>
  </conditionalFormatting>
  <conditionalFormatting sqref="AQ35">
    <cfRule type="cellIs" dxfId="9" priority="52" operator="lessThan">
      <formula>10</formula>
    </cfRule>
  </conditionalFormatting>
  <conditionalFormatting sqref="AQ35">
    <cfRule type="cellIs" dxfId="8" priority="51" operator="greaterThan">
      <formula>50</formula>
    </cfRule>
  </conditionalFormatting>
  <conditionalFormatting sqref="AQ35">
    <cfRule type="cellIs" dxfId="7" priority="48" operator="between">
      <formula>15</formula>
      <formula>50</formula>
    </cfRule>
    <cfRule type="cellIs" dxfId="6" priority="49" operator="between">
      <formula>10</formula>
      <formula>15</formula>
    </cfRule>
    <cfRule type="cellIs" dxfId="5" priority="50" operator="greaterThan">
      <formula>50</formula>
    </cfRule>
  </conditionalFormatting>
  <conditionalFormatting sqref="AO35">
    <cfRule type="cellIs" dxfId="4" priority="47" operator="lessThan">
      <formula>10</formula>
    </cfRule>
  </conditionalFormatting>
  <conditionalFormatting sqref="AO35">
    <cfRule type="cellIs" dxfId="3" priority="46" operator="greaterThan">
      <formula>50</formula>
    </cfRule>
  </conditionalFormatting>
  <conditionalFormatting sqref="AO35">
    <cfRule type="cellIs" dxfId="2" priority="43" operator="between">
      <formula>15</formula>
      <formula>50</formula>
    </cfRule>
    <cfRule type="cellIs" dxfId="1" priority="44" operator="between">
      <formula>10</formula>
      <formula>15</formula>
    </cfRule>
    <cfRule type="cellIs" dxfId="0" priority="45" operator="greaterThan">
      <formula>50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Parameter Risk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Nel</dc:creator>
  <cp:lastModifiedBy>Tamsyn Sherwill</cp:lastModifiedBy>
  <dcterms:created xsi:type="dcterms:W3CDTF">2020-09-26T20:21:07Z</dcterms:created>
  <dcterms:modified xsi:type="dcterms:W3CDTF">2022-10-23T18:25:02Z</dcterms:modified>
</cp:coreProperties>
</file>